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9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<sst xmlns="http://schemas.openxmlformats.org/spreadsheetml/2006/main" count="67" uniqueCount="52">
  <si>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>Table 3C. COMPARISON OF TOTAL AND SINGLE FAMILY HOUSING AUTHORIZED FOR CONSTRUCTION:  2008 AND 2005</t>
  </si>
  <si>
    <t>Total Housing Units</t>
  </si>
  <si>
    <t>Single Family Housing Units</t>
  </si>
  <si>
    <t>Percent</t>
  </si>
  <si>
    <t>Change</t>
  </si>
  <si>
    <t>County Rank</t>
  </si>
  <si>
    <t>State Percent</t>
  </si>
  <si>
    <t>Single</t>
  </si>
  <si>
    <t>Total</t>
  </si>
  <si>
    <t>Family</t>
  </si>
  <si>
    <t>Net</t>
  </si>
  <si>
    <t>MARYLAND</t>
  </si>
  <si>
    <t>OLD SUBURBAN COUNTIES</t>
  </si>
  <si>
    <t>NEW SUBURBAN COUNTIES</t>
  </si>
  <si>
    <t>STATE BALANCE</t>
  </si>
  <si>
    <t>BALTIMORE CITY</t>
  </si>
  <si>
    <t>STATE BALANCE (minus Baltimore City)</t>
  </si>
  <si>
    <t>METROPOLITAN COUNTIES</t>
  </si>
  <si>
    <t>MICROPOLITAN COUNTIES</t>
  </si>
  <si>
    <t>NON METRO NON MICRO COUNTIES</t>
  </si>
  <si>
    <t>BALTIMORE REGION</t>
  </si>
  <si>
    <t>ANNE ARUNDEL</t>
  </si>
  <si>
    <t>BALTIMORE COUNTY</t>
  </si>
  <si>
    <t>CARROLL</t>
  </si>
  <si>
    <t>HARFORD</t>
  </si>
  <si>
    <t>HOWARD</t>
  </si>
  <si>
    <t>SUBURBAN WASHINGTON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</si>
  <si>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</si>
  <si>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</si>
  <si>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</si>
  <si>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</si>
  <si>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</si>
  <si>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</si>
  <si>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</si>
  <si>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</si>
  <si>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ALLEGANY</t>
  </si>
  <si>
    <t>GARRETT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</si>
  <si>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</si>
  <si>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</si>
  <si>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</si>
  <si>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</si>
  <si>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</si>
  <si>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</si>
  <si>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</si>
  <si>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</si>
  <si>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</si>
  <si>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</si>
  <si>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</si>
  <si>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</si>
  <si>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Prepared by MD Department of Planning. Planning Data Services. 2009.</t>
  </si>
  <si>
    <t xml:space="preserve">SOURCE:  U. S. Department of Commerce.  Bureau of the Census. Reported and Imputed Data.  </t>
  </si>
  <si>
    <t>JURISDICTION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</si>
</sst>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41" fontId="0" fillId="0" borderId="0" xfId="0" applyNumberFormat="1" applyBorder="1" applyAlignment="1">
      <alignment/>
    </xf>
    <xf numFmtId="10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10" fontId="20" fillId="0" borderId="0" xfId="0" applyNumberFormat="1" applyFont="1" applyAlignment="1">
      <alignment horizontal="right"/>
    </xf>
    <xf numFmtId="10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3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1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3" fontId="20" fillId="0" borderId="10" xfId="0" applyNumberFormat="1" applyFont="1" applyBorder="1" applyAlignment="1">
      <alignment/>
    </xf>
    <xf numFmtId="10" fontId="20" fillId="0" borderId="0" xfId="0" applyNumberFormat="1" applyFont="1" applyBorder="1" applyAlignment="1">
      <alignment/>
    </xf>
    <xf numFmtId="10" fontId="20" fillId="0" borderId="0" xfId="0" applyNumberFormat="1" applyFont="1" applyBorder="1" applyAlignment="1">
      <alignment horizontal="center"/>
    </xf>
    <xf numFmtId="10" fontId="20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20" fillId="0" borderId="12" xfId="0" applyNumberFormat="1" applyFont="1" applyBorder="1" applyAlignment="1">
      <alignment/>
    </xf>
    <xf numFmtId="10" fontId="20" fillId="0" borderId="13" xfId="0" applyNumberFormat="1" applyFont="1" applyBorder="1" applyAlignment="1">
      <alignment/>
    </xf>
    <xf numFmtId="10" fontId="20" fillId="0" borderId="13" xfId="0" applyNumberFormat="1" applyFont="1" applyBorder="1" applyAlignment="1">
      <alignment horizontal="center"/>
    </xf>
    <xf numFmtId="10" fontId="20" fillId="0" borderId="14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1" fontId="0" fillId="0" borderId="10" xfId="0" applyNumberFormat="1" applyBorder="1" applyAlignment="1">
      <alignment/>
    </xf>
    <xf numFmtId="10" fontId="20" fillId="0" borderId="11" xfId="0" applyNumberFormat="1" applyFont="1" applyBorder="1" applyAlignment="1">
      <alignment/>
    </xf>
    <xf numFmtId="41" fontId="0" fillId="0" borderId="10" xfId="0" applyNumberFormat="1" applyBorder="1" applyAlignment="1">
      <alignment horizontal="right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10" fontId="20" fillId="0" borderId="14" xfId="0" applyNumberFormat="1" applyFont="1" applyBorder="1" applyAlignment="1">
      <alignment/>
    </xf>
    <xf numFmtId="0" fontId="18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41" fontId="19" fillId="0" borderId="19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19" fillId="0" borderId="20" xfId="0" applyNumberFormat="1" applyFont="1" applyFill="1" applyBorder="1" applyAlignment="1">
      <alignment/>
    </xf>
    <xf numFmtId="0" fontId="18" fillId="0" borderId="18" xfId="0" applyFont="1" applyBorder="1" applyAlignment="1">
      <alignment/>
    </xf>
    <xf numFmtId="3" fontId="19" fillId="0" borderId="19" xfId="0" applyNumberFormat="1" applyFont="1" applyFill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Continuous"/>
    </xf>
    <xf numFmtId="0" fontId="18" fillId="0" borderId="21" xfId="0" applyFont="1" applyBorder="1" applyAlignment="1">
      <alignment horizontal="centerContinuous"/>
    </xf>
    <xf numFmtId="0" fontId="18" fillId="0" borderId="23" xfId="0" applyFont="1" applyBorder="1" applyAlignment="1">
      <alignment horizontal="centerContinuous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20" fillId="0" borderId="13" xfId="0" applyNumberFormat="1" applyFont="1" applyBorder="1" applyAlignment="1">
      <alignment horizontal="right"/>
    </xf>
    <xf numFmtId="10" fontId="20" fillId="0" borderId="1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7.140625" style="0" customWidth="1"/>
  </cols>
  <sheetData>
    <row r="1" spans="2:14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0" ht="15.75">
      <c r="B3" s="1"/>
      <c r="C3" s="42">
        <v>2008</v>
      </c>
      <c r="D3" s="43"/>
      <c r="E3" s="43"/>
      <c r="F3" s="42">
        <v>2005</v>
      </c>
      <c r="G3" s="43"/>
      <c r="H3" s="44"/>
      <c r="I3" s="45" t="s">
        <v>1</v>
      </c>
      <c r="J3" s="45"/>
      <c r="K3" s="45"/>
      <c r="L3" s="45"/>
      <c r="M3" s="45"/>
      <c r="N3" s="45"/>
      <c r="O3" s="42" t="s">
        <v>2</v>
      </c>
      <c r="P3" s="45"/>
      <c r="Q3" s="45"/>
      <c r="R3" s="45"/>
      <c r="S3" s="45"/>
      <c r="T3" s="46"/>
    </row>
    <row r="4" spans="2:20" ht="15.75">
      <c r="B4" s="53"/>
      <c r="C4" s="56"/>
      <c r="D4" s="57"/>
      <c r="E4" s="57" t="s">
        <v>3</v>
      </c>
      <c r="F4" s="56"/>
      <c r="G4" s="57"/>
      <c r="H4" s="58" t="s">
        <v>3</v>
      </c>
      <c r="I4" s="59" t="s">
        <v>4</v>
      </c>
      <c r="J4" s="59"/>
      <c r="K4" s="60" t="s">
        <v>5</v>
      </c>
      <c r="L4" s="61"/>
      <c r="M4" s="59" t="s">
        <v>6</v>
      </c>
      <c r="N4" s="59"/>
      <c r="O4" s="60" t="s">
        <v>4</v>
      </c>
      <c r="P4" s="59"/>
      <c r="Q4" s="60" t="s">
        <v>5</v>
      </c>
      <c r="R4" s="61"/>
      <c r="S4" s="59" t="s">
        <v>6</v>
      </c>
      <c r="T4" s="61"/>
    </row>
    <row r="5" spans="2:20" ht="15.75">
      <c r="B5" s="54" t="s">
        <v>51</v>
      </c>
      <c r="C5" s="19"/>
      <c r="D5" s="20" t="s">
        <v>7</v>
      </c>
      <c r="E5" s="20" t="s">
        <v>7</v>
      </c>
      <c r="F5" s="19"/>
      <c r="G5" s="20" t="s">
        <v>7</v>
      </c>
      <c r="H5" s="21" t="s">
        <v>7</v>
      </c>
      <c r="I5" s="17"/>
      <c r="J5" s="17"/>
      <c r="K5" s="28"/>
      <c r="L5" s="18"/>
      <c r="M5" s="14"/>
      <c r="N5" s="14"/>
      <c r="O5" s="16"/>
      <c r="P5" s="17"/>
      <c r="Q5" s="28"/>
      <c r="R5" s="18"/>
      <c r="S5" s="14"/>
      <c r="T5" s="18"/>
    </row>
    <row r="6" spans="2:20" ht="15.75">
      <c r="B6" s="55"/>
      <c r="C6" s="62" t="s">
        <v>8</v>
      </c>
      <c r="D6" s="63" t="s">
        <v>9</v>
      </c>
      <c r="E6" s="63" t="s">
        <v>9</v>
      </c>
      <c r="F6" s="62" t="s">
        <v>8</v>
      </c>
      <c r="G6" s="63" t="s">
        <v>9</v>
      </c>
      <c r="H6" s="64" t="s">
        <v>9</v>
      </c>
      <c r="I6" s="63" t="s">
        <v>10</v>
      </c>
      <c r="J6" s="63" t="s">
        <v>3</v>
      </c>
      <c r="K6" s="62">
        <v>2008</v>
      </c>
      <c r="L6" s="64">
        <v>2005</v>
      </c>
      <c r="M6" s="63">
        <v>2008</v>
      </c>
      <c r="N6" s="63">
        <v>2005</v>
      </c>
      <c r="O6" s="62" t="s">
        <v>10</v>
      </c>
      <c r="P6" s="63" t="s">
        <v>3</v>
      </c>
      <c r="Q6" s="62">
        <v>2008</v>
      </c>
      <c r="R6" s="64">
        <v>2005</v>
      </c>
      <c r="S6" s="63">
        <v>2008</v>
      </c>
      <c r="T6" s="64">
        <v>2005</v>
      </c>
    </row>
    <row r="7" spans="2:20" ht="15">
      <c r="B7" s="47"/>
      <c r="C7" s="2"/>
      <c r="D7" s="2"/>
      <c r="E7" s="2"/>
      <c r="F7" s="33"/>
      <c r="G7" s="34"/>
      <c r="H7" s="35"/>
      <c r="I7" s="2"/>
      <c r="J7" s="2"/>
      <c r="K7" s="33"/>
      <c r="L7" s="35"/>
      <c r="M7" s="2"/>
      <c r="N7" s="2"/>
      <c r="O7" s="22"/>
      <c r="P7" s="11"/>
      <c r="Q7" s="22"/>
      <c r="R7" s="23"/>
      <c r="S7" s="11"/>
      <c r="T7" s="23"/>
    </row>
    <row r="8" spans="2:20" ht="15">
      <c r="B8" s="48" t="s">
        <v>11</v>
      </c>
      <c r="C8" s="4">
        <f>(C20+C28+C33+C38+C43+C50)</f>
        <v>13018</v>
      </c>
      <c r="D8" s="4">
        <f>(D20+D28+D33+D38+D43+D50)</f>
        <v>8927</v>
      </c>
      <c r="E8" s="5">
        <f>(D8/C8)</f>
        <v>0.6857428176371179</v>
      </c>
      <c r="F8" s="36">
        <f>(F20+F28+F33+F38+F43+F50)</f>
        <v>30180</v>
      </c>
      <c r="G8" s="4">
        <f>(G20+G28+G33+G38+G43+G50)</f>
        <v>22909</v>
      </c>
      <c r="H8" s="37">
        <f>(G8/F8)</f>
        <v>0.7590788601722995</v>
      </c>
      <c r="I8" s="6">
        <f>(C8-F8)</f>
        <v>-17162</v>
      </c>
      <c r="J8" s="7">
        <f>(I8/F8)</f>
        <v>-0.5686547382372432</v>
      </c>
      <c r="K8" s="33"/>
      <c r="L8" s="35"/>
      <c r="M8" s="8">
        <f>(C8/C$13)</f>
        <v>12.053703703703704</v>
      </c>
      <c r="N8" s="8">
        <f>(F8/F$13)</f>
        <v>24.028662420382165</v>
      </c>
      <c r="O8" s="24">
        <f>(D8-G8)</f>
        <v>-13982</v>
      </c>
      <c r="P8" s="25">
        <f>(O8/G8)</f>
        <v>-0.6103278187611856</v>
      </c>
      <c r="Q8" s="22"/>
      <c r="R8" s="23"/>
      <c r="S8" s="26">
        <f>(D8/D$13)</f>
        <v>58.34640522875817</v>
      </c>
      <c r="T8" s="27">
        <f>(G8/G$13)</f>
        <v>35.628304821150856</v>
      </c>
    </row>
    <row r="9" spans="2:20" ht="15">
      <c r="B9" s="49"/>
      <c r="C9" s="4"/>
      <c r="D9" s="4"/>
      <c r="E9" s="2"/>
      <c r="F9" s="36"/>
      <c r="G9" s="4"/>
      <c r="H9" s="35"/>
      <c r="I9" s="9"/>
      <c r="J9" s="9"/>
      <c r="K9" s="33"/>
      <c r="L9" s="35"/>
      <c r="M9" s="2"/>
      <c r="N9" s="2"/>
      <c r="O9" s="22"/>
      <c r="P9" s="11"/>
      <c r="Q9" s="22"/>
      <c r="R9" s="23"/>
      <c r="S9" s="11"/>
      <c r="T9" s="23"/>
    </row>
    <row r="10" spans="2:20" ht="15">
      <c r="B10" s="50" t="s">
        <v>12</v>
      </c>
      <c r="C10" s="12">
        <f>(C21+C22+C30+C31)</f>
        <v>5284</v>
      </c>
      <c r="D10" s="12">
        <f>(D21+D22+D30+D31)</f>
        <v>3656</v>
      </c>
      <c r="E10" s="5">
        <f>(D10/C10)</f>
        <v>0.691900075700227</v>
      </c>
      <c r="F10" s="38">
        <f>(F21+F22+F30+F31)</f>
        <v>11447</v>
      </c>
      <c r="G10" s="12">
        <f>(G21+G22+G30+G31)</f>
        <v>8034</v>
      </c>
      <c r="H10" s="37">
        <f>(G10/F10)</f>
        <v>0.701843277714685</v>
      </c>
      <c r="I10" s="6">
        <f>(C10-F10)</f>
        <v>-6163</v>
      </c>
      <c r="J10" s="7">
        <f>(I10/F10)</f>
        <v>-0.5383943391281558</v>
      </c>
      <c r="K10" s="22"/>
      <c r="L10" s="23"/>
      <c r="M10" s="8">
        <f>(C10/C$13)</f>
        <v>4.892592592592592</v>
      </c>
      <c r="N10" s="8">
        <f>(F10/F$13)</f>
        <v>9.113853503184714</v>
      </c>
      <c r="O10" s="24">
        <f>(D10-G10)</f>
        <v>-4378</v>
      </c>
      <c r="P10" s="25">
        <f>(O10/G10)</f>
        <v>-0.5449340303709236</v>
      </c>
      <c r="Q10" s="22"/>
      <c r="R10" s="23"/>
      <c r="S10" s="26">
        <f>(D10/D$13)</f>
        <v>23.895424836601308</v>
      </c>
      <c r="T10" s="27">
        <f>(G10/G$13)</f>
        <v>12.494556765163297</v>
      </c>
    </row>
    <row r="11" spans="2:20" ht="15">
      <c r="B11" s="50" t="s">
        <v>13</v>
      </c>
      <c r="C11" s="12">
        <f>(C23+C24+C25+C29+C34+C35+C36+C45+C47)</f>
        <v>4690</v>
      </c>
      <c r="D11" s="12">
        <f>(D23+D24+D25+D29+D34+D35+D36+D45+D47)</f>
        <v>3540</v>
      </c>
      <c r="E11" s="5">
        <f>(D11/C11)</f>
        <v>0.7547974413646056</v>
      </c>
      <c r="F11" s="38">
        <f>(F23+F24+F25+F29+F34+F35+F36+F45+F47)</f>
        <v>11045</v>
      </c>
      <c r="G11" s="12">
        <f>(G23+G24+G25+G29+G34+G35+G36+G45+G47)</f>
        <v>9079</v>
      </c>
      <c r="H11" s="37">
        <f>(G11/F11)</f>
        <v>0.822000905387053</v>
      </c>
      <c r="I11" s="6">
        <f>(C11-F11)</f>
        <v>-6355</v>
      </c>
      <c r="J11" s="7">
        <f>(I11/F11)</f>
        <v>-0.5753734721593481</v>
      </c>
      <c r="K11" s="22"/>
      <c r="L11" s="23"/>
      <c r="M11" s="8">
        <f>(C11/C$13)</f>
        <v>4.342592592592593</v>
      </c>
      <c r="N11" s="8">
        <f>(F11/F$13)</f>
        <v>8.793789808917197</v>
      </c>
      <c r="O11" s="24">
        <f>(D11-G11)</f>
        <v>-5539</v>
      </c>
      <c r="P11" s="25">
        <f>(O11/G11)</f>
        <v>-0.6100892168741051</v>
      </c>
      <c r="Q11" s="22"/>
      <c r="R11" s="23"/>
      <c r="S11" s="26">
        <f>(D11/D$13)</f>
        <v>23.137254901960784</v>
      </c>
      <c r="T11" s="27">
        <f>(G11/G$13)</f>
        <v>14.119751166407465</v>
      </c>
    </row>
    <row r="12" spans="2:20" ht="15">
      <c r="B12" s="50" t="s">
        <v>14</v>
      </c>
      <c r="C12" s="12">
        <f>(C13+C14)</f>
        <v>3044</v>
      </c>
      <c r="D12" s="12">
        <f>(D13+D14)</f>
        <v>1731</v>
      </c>
      <c r="E12" s="5">
        <f>(D12/C12)</f>
        <v>0.5686596583442839</v>
      </c>
      <c r="F12" s="38">
        <f>(F13+F14)</f>
        <v>7688</v>
      </c>
      <c r="G12" s="12">
        <f>(G13+G14)</f>
        <v>5796</v>
      </c>
      <c r="H12" s="37">
        <f>(G12/F12)</f>
        <v>0.7539021852237253</v>
      </c>
      <c r="I12" s="6">
        <f>(C12-F12)</f>
        <v>-4644</v>
      </c>
      <c r="J12" s="7">
        <f>(I12/F12)</f>
        <v>-0.6040582726326743</v>
      </c>
      <c r="K12" s="22"/>
      <c r="L12" s="23"/>
      <c r="M12" s="8">
        <f>(C12/C$13)</f>
        <v>2.8185185185185184</v>
      </c>
      <c r="N12" s="8">
        <f>(F12/F$13)</f>
        <v>6.1210191082802545</v>
      </c>
      <c r="O12" s="24">
        <f>(D12-G12)</f>
        <v>-4065</v>
      </c>
      <c r="P12" s="25">
        <f>(O12/G12)</f>
        <v>-0.7013457556935818</v>
      </c>
      <c r="Q12" s="22"/>
      <c r="R12" s="23"/>
      <c r="S12" s="26">
        <f>(D12/D$13)</f>
        <v>11.313725490196079</v>
      </c>
      <c r="T12" s="27">
        <f>(G12/G$13)</f>
        <v>9.013996889580094</v>
      </c>
    </row>
    <row r="13" spans="2:20" ht="15">
      <c r="B13" s="50" t="s">
        <v>15</v>
      </c>
      <c r="C13" s="12">
        <f>(C26)</f>
        <v>1080</v>
      </c>
      <c r="D13" s="12">
        <f>(D26)</f>
        <v>153</v>
      </c>
      <c r="E13" s="5">
        <f>(D13/C13)</f>
        <v>0.14166666666666666</v>
      </c>
      <c r="F13" s="38">
        <f>(F26)</f>
        <v>1256</v>
      </c>
      <c r="G13" s="12">
        <f>(G26)</f>
        <v>643</v>
      </c>
      <c r="H13" s="37">
        <f>(G13/F13)</f>
        <v>0.5119426751592356</v>
      </c>
      <c r="I13" s="6">
        <f>(C13-F13)</f>
        <v>-176</v>
      </c>
      <c r="J13" s="7">
        <f>(I13/F13)</f>
        <v>-0.14012738853503184</v>
      </c>
      <c r="K13" s="65">
        <v>4</v>
      </c>
      <c r="L13" s="66">
        <v>10</v>
      </c>
      <c r="M13" s="8">
        <f>(C13/C$13)</f>
        <v>1</v>
      </c>
      <c r="N13" s="8">
        <f>(F13/F$13)</f>
        <v>1</v>
      </c>
      <c r="O13" s="24">
        <f>(D13-G13)</f>
        <v>-490</v>
      </c>
      <c r="P13" s="25">
        <f>(O13/G13)</f>
        <v>-0.7620528771384136</v>
      </c>
      <c r="Q13" s="65">
        <v>19</v>
      </c>
      <c r="R13" s="66">
        <v>15</v>
      </c>
      <c r="S13" s="26">
        <f>(D13/D$13)</f>
        <v>1</v>
      </c>
      <c r="T13" s="27">
        <f>(G13/G$13)</f>
        <v>1</v>
      </c>
    </row>
    <row r="14" spans="2:20" ht="15">
      <c r="B14" s="50" t="s">
        <v>16</v>
      </c>
      <c r="C14" s="13">
        <f>(C39+C40+C41+C44+C46+C48+C51+C52+C53+C54)</f>
        <v>1964</v>
      </c>
      <c r="D14" s="13">
        <f>(D39+D40+D41+D44+D46+D48+D51+D52+D53+D54)</f>
        <v>1578</v>
      </c>
      <c r="E14" s="5">
        <f>(D14/C14)</f>
        <v>0.8034623217922607</v>
      </c>
      <c r="F14" s="36">
        <f>(F39+F40+F41+F44+F46+F48+F51+F52+F53+F54)</f>
        <v>6432</v>
      </c>
      <c r="G14" s="4">
        <f>(G39+G40+G41+G44+G46+G48+G51+G52+G53+G54)</f>
        <v>5153</v>
      </c>
      <c r="H14" s="37">
        <f>(G14/F14)</f>
        <v>0.8011504975124378</v>
      </c>
      <c r="I14" s="6">
        <f>(C14-F14)</f>
        <v>-4468</v>
      </c>
      <c r="J14" s="7">
        <f>(I14/F14)</f>
        <v>-0.6946517412935324</v>
      </c>
      <c r="K14" s="28"/>
      <c r="L14" s="18"/>
      <c r="M14" s="8">
        <f>(C14/C$13)</f>
        <v>1.8185185185185184</v>
      </c>
      <c r="N14" s="8">
        <f>(F14/F$13)</f>
        <v>5.1210191082802545</v>
      </c>
      <c r="O14" s="24">
        <f>(D14-G14)</f>
        <v>-3575</v>
      </c>
      <c r="P14" s="25">
        <f>(O14/G14)</f>
        <v>-0.6937706190568601</v>
      </c>
      <c r="Q14" s="28"/>
      <c r="R14" s="18"/>
      <c r="S14" s="26">
        <f>(D14/D$13)</f>
        <v>10.313725490196079</v>
      </c>
      <c r="T14" s="27">
        <f>(G14/G$13)</f>
        <v>8.013996889580094</v>
      </c>
    </row>
    <row r="15" spans="2:20" ht="15">
      <c r="B15" s="50"/>
      <c r="C15" s="13"/>
      <c r="D15" s="13"/>
      <c r="F15" s="36"/>
      <c r="G15" s="4"/>
      <c r="H15" s="18"/>
      <c r="K15" s="28"/>
      <c r="L15" s="18"/>
      <c r="O15" s="28"/>
      <c r="P15" s="14"/>
      <c r="Q15" s="28"/>
      <c r="R15" s="18"/>
      <c r="S15" s="14"/>
      <c r="T15" s="18"/>
    </row>
    <row r="16" spans="2:20" ht="15">
      <c r="B16" s="50" t="s">
        <v>17</v>
      </c>
      <c r="C16" s="4">
        <f>(C21+C22+C23+C24+C25+C26+C29+C30+C31+C34+C35+C39+C41+C45+C47+C52+C53)</f>
        <v>11289</v>
      </c>
      <c r="D16" s="4">
        <f>(D21+D22+D23+D24+D25+D26+D29+D30+D31+D34+D35+D39+D41+D45+D47+D52+D53)</f>
        <v>7417</v>
      </c>
      <c r="E16" s="5">
        <f>(D16/C16)</f>
        <v>0.6570112498892727</v>
      </c>
      <c r="F16" s="36">
        <f>(F21+F22+F23+F24+F25+F26+F29+F30+F31+F34+F35+F39+F41+F45+F47+F52+F53)</f>
        <v>26026</v>
      </c>
      <c r="G16" s="4">
        <f>(G21+G22+G23+G24+G25+G26+G29+G30+G31+G34+G35+G39+G41+G45+G47+G52+G53)</f>
        <v>19371</v>
      </c>
      <c r="H16" s="37">
        <f>(G16/F16)</f>
        <v>0.7442941673710904</v>
      </c>
      <c r="I16" s="6">
        <f>(C16-F16)</f>
        <v>-14737</v>
      </c>
      <c r="J16" s="7">
        <f>(I16/F16)</f>
        <v>-0.5662414508568355</v>
      </c>
      <c r="K16" s="22"/>
      <c r="L16" s="23"/>
      <c r="M16" s="8">
        <f>(C16/C$13)</f>
        <v>10.452777777777778</v>
      </c>
      <c r="N16" s="8">
        <f>(F16/F$13)</f>
        <v>20.721337579617835</v>
      </c>
      <c r="O16" s="24">
        <f>(D16-G16)</f>
        <v>-11954</v>
      </c>
      <c r="P16" s="25">
        <f>(O16/G16)</f>
        <v>-0.6171080481131589</v>
      </c>
      <c r="Q16" s="22"/>
      <c r="R16" s="23"/>
      <c r="S16" s="26">
        <f>(D16/D$13)</f>
        <v>48.47712418300654</v>
      </c>
      <c r="T16" s="27">
        <f>(G16/G$13)</f>
        <v>30.125972006220838</v>
      </c>
    </row>
    <row r="17" spans="2:20" ht="15">
      <c r="B17" s="50" t="s">
        <v>18</v>
      </c>
      <c r="C17" s="4">
        <f>(C36+C48+C51+C54)</f>
        <v>1349</v>
      </c>
      <c r="D17" s="4">
        <f>(D36+D48+D51+D54)</f>
        <v>1132</v>
      </c>
      <c r="E17" s="5">
        <f>(D17/C17)</f>
        <v>0.8391401037805782</v>
      </c>
      <c r="F17" s="36">
        <f>(F36+F48+F51+F54)</f>
        <v>3252</v>
      </c>
      <c r="G17" s="4">
        <f>(G36+G48+G51+G54)</f>
        <v>2661</v>
      </c>
      <c r="H17" s="37">
        <f>(G17/F17)</f>
        <v>0.8182656826568265</v>
      </c>
      <c r="I17" s="6">
        <f>(C17-F17)</f>
        <v>-1903</v>
      </c>
      <c r="J17" s="7">
        <f>(I17/F17)</f>
        <v>-0.5851783517835178</v>
      </c>
      <c r="K17" s="22"/>
      <c r="L17" s="23"/>
      <c r="M17" s="8">
        <f>(C17/C$13)</f>
        <v>1.249074074074074</v>
      </c>
      <c r="N17" s="8">
        <f>(F17/F$13)</f>
        <v>2.589171974522293</v>
      </c>
      <c r="O17" s="24">
        <f>(D17-G17)</f>
        <v>-1529</v>
      </c>
      <c r="P17" s="25">
        <f>(O17/G17)</f>
        <v>-0.5745960165351371</v>
      </c>
      <c r="Q17" s="22"/>
      <c r="R17" s="23"/>
      <c r="S17" s="26">
        <f>(D17/D$13)</f>
        <v>7.398692810457517</v>
      </c>
      <c r="T17" s="27">
        <f>(G17/G$13)</f>
        <v>4.138413685847589</v>
      </c>
    </row>
    <row r="18" spans="2:20" ht="15">
      <c r="B18" s="50" t="s">
        <v>19</v>
      </c>
      <c r="C18" s="4">
        <f>(C40+C44+C46)</f>
        <v>380</v>
      </c>
      <c r="D18" s="4">
        <f>(D40+D44+D46)</f>
        <v>378</v>
      </c>
      <c r="E18" s="5">
        <f>(D18/C18)</f>
        <v>0.9947368421052631</v>
      </c>
      <c r="F18" s="36">
        <f>(F40+F44+F46)</f>
        <v>902</v>
      </c>
      <c r="G18" s="4">
        <f>(G40+G44+G46)</f>
        <v>877</v>
      </c>
      <c r="H18" s="37">
        <f>(G18/F18)</f>
        <v>0.9722838137472284</v>
      </c>
      <c r="I18" s="6">
        <f>(C18-F18)</f>
        <v>-522</v>
      </c>
      <c r="J18" s="7">
        <f>(I18/F18)</f>
        <v>-0.5787139689578714</v>
      </c>
      <c r="K18" s="22"/>
      <c r="L18" s="23"/>
      <c r="M18" s="8">
        <f>(C18/C$13)</f>
        <v>0.35185185185185186</v>
      </c>
      <c r="N18" s="8">
        <f>(F18/F$13)</f>
        <v>0.7181528662420382</v>
      </c>
      <c r="O18" s="24">
        <f>(D18-G18)</f>
        <v>-499</v>
      </c>
      <c r="P18" s="25">
        <f>(O18/G18)</f>
        <v>-0.5689851767388826</v>
      </c>
      <c r="Q18" s="22"/>
      <c r="R18" s="23"/>
      <c r="S18" s="26">
        <f>(D18/D$13)</f>
        <v>2.4705882352941178</v>
      </c>
      <c r="T18" s="27">
        <f>(G18/G$13)</f>
        <v>1.3639191290824262</v>
      </c>
    </row>
    <row r="19" spans="2:20" ht="15">
      <c r="B19" s="50"/>
      <c r="C19" s="4"/>
      <c r="D19" s="14"/>
      <c r="E19" s="3"/>
      <c r="F19" s="28"/>
      <c r="G19" s="14"/>
      <c r="H19" s="23"/>
      <c r="I19" s="15"/>
      <c r="J19" s="15"/>
      <c r="K19" s="22"/>
      <c r="L19" s="23"/>
      <c r="M19" s="3"/>
      <c r="N19" s="3"/>
      <c r="O19" s="22"/>
      <c r="P19" s="11"/>
      <c r="Q19" s="22"/>
      <c r="R19" s="23"/>
      <c r="S19" s="11"/>
      <c r="T19" s="23"/>
    </row>
    <row r="20" spans="2:20" ht="15">
      <c r="B20" s="50" t="s">
        <v>20</v>
      </c>
      <c r="C20" s="4">
        <f>SUM(C21:C26)</f>
        <v>5361</v>
      </c>
      <c r="D20" s="13">
        <f>SUM(D21:D26)</f>
        <v>2948</v>
      </c>
      <c r="E20" s="5">
        <f aca="true" t="shared" si="0" ref="E20:E26">(D20/C20)</f>
        <v>0.5498974072001492</v>
      </c>
      <c r="F20" s="36">
        <f>SUM(F21:F26)</f>
        <v>10933</v>
      </c>
      <c r="G20" s="4">
        <f>SUM(G21:G26)</f>
        <v>8001</v>
      </c>
      <c r="H20" s="37">
        <f aca="true" t="shared" si="1" ref="H20:H26">(G20/F20)</f>
        <v>0.7318210921064666</v>
      </c>
      <c r="I20" s="6">
        <f aca="true" t="shared" si="2" ref="I20:I26">(C20-F20)</f>
        <v>-5572</v>
      </c>
      <c r="J20" s="7">
        <f aca="true" t="shared" si="3" ref="J20:J26">(I20/F20)</f>
        <v>-0.5096496844415989</v>
      </c>
      <c r="K20" s="22"/>
      <c r="L20" s="23"/>
      <c r="M20" s="8">
        <f aca="true" t="shared" si="4" ref="M20:M26">(C20/C$13)</f>
        <v>4.963888888888889</v>
      </c>
      <c r="N20" s="8">
        <f aca="true" t="shared" si="5" ref="N20:N26">(F20/F$13)</f>
        <v>8.704617834394904</v>
      </c>
      <c r="O20" s="24">
        <f aca="true" t="shared" si="6" ref="O20:O26">(D20-G20)</f>
        <v>-5053</v>
      </c>
      <c r="P20" s="25">
        <f aca="true" t="shared" si="7" ref="P20:P26">(O20/G20)</f>
        <v>-0.6315460567429071</v>
      </c>
      <c r="Q20" s="22"/>
      <c r="R20" s="23"/>
      <c r="S20" s="26">
        <f aca="true" t="shared" si="8" ref="S20:S26">(D20/D$13)</f>
        <v>19.26797385620915</v>
      </c>
      <c r="T20" s="27">
        <f aca="true" t="shared" si="9" ref="T20:T26">(G20/G$13)</f>
        <v>12.443234836702954</v>
      </c>
    </row>
    <row r="21" spans="2:20" ht="15">
      <c r="B21" s="51" t="s">
        <v>21</v>
      </c>
      <c r="C21" s="4">
        <v>974</v>
      </c>
      <c r="D21" s="13">
        <v>824</v>
      </c>
      <c r="E21" s="5">
        <f t="shared" si="0"/>
        <v>0.8459958932238193</v>
      </c>
      <c r="F21" s="36">
        <v>2495</v>
      </c>
      <c r="G21" s="4">
        <v>1565</v>
      </c>
      <c r="H21" s="37">
        <f t="shared" si="1"/>
        <v>0.627254509018036</v>
      </c>
      <c r="I21" s="6">
        <f t="shared" si="2"/>
        <v>-1521</v>
      </c>
      <c r="J21" s="7">
        <f t="shared" si="3"/>
        <v>-0.6096192384769539</v>
      </c>
      <c r="K21" s="65">
        <v>5</v>
      </c>
      <c r="L21" s="66">
        <v>4</v>
      </c>
      <c r="M21" s="8">
        <f t="shared" si="4"/>
        <v>0.9018518518518519</v>
      </c>
      <c r="N21" s="8">
        <f t="shared" si="5"/>
        <v>1.9864649681528663</v>
      </c>
      <c r="O21" s="24">
        <f t="shared" si="6"/>
        <v>-741</v>
      </c>
      <c r="P21" s="25">
        <f t="shared" si="7"/>
        <v>-0.47348242811501595</v>
      </c>
      <c r="Q21" s="65">
        <v>3</v>
      </c>
      <c r="R21" s="66">
        <v>4</v>
      </c>
      <c r="S21" s="26">
        <f t="shared" si="8"/>
        <v>5.38562091503268</v>
      </c>
      <c r="T21" s="27">
        <f t="shared" si="9"/>
        <v>2.4339035769828925</v>
      </c>
    </row>
    <row r="22" spans="2:20" ht="15">
      <c r="B22" s="51" t="s">
        <v>22</v>
      </c>
      <c r="C22" s="4">
        <v>1528</v>
      </c>
      <c r="D22" s="13">
        <v>571</v>
      </c>
      <c r="E22" s="5">
        <f t="shared" si="0"/>
        <v>0.3736910994764398</v>
      </c>
      <c r="F22" s="36">
        <v>1936</v>
      </c>
      <c r="G22" s="4">
        <v>1514</v>
      </c>
      <c r="H22" s="37">
        <f t="shared" si="1"/>
        <v>0.7820247933884298</v>
      </c>
      <c r="I22" s="6">
        <f t="shared" si="2"/>
        <v>-408</v>
      </c>
      <c r="J22" s="7">
        <f t="shared" si="3"/>
        <v>-0.21074380165289255</v>
      </c>
      <c r="K22" s="65">
        <v>1</v>
      </c>
      <c r="L22" s="66">
        <v>6</v>
      </c>
      <c r="M22" s="8">
        <f t="shared" si="4"/>
        <v>1.4148148148148147</v>
      </c>
      <c r="N22" s="8">
        <f t="shared" si="5"/>
        <v>1.5414012738853504</v>
      </c>
      <c r="O22" s="24">
        <f t="shared" si="6"/>
        <v>-943</v>
      </c>
      <c r="P22" s="25">
        <f t="shared" si="7"/>
        <v>-0.6228533685601056</v>
      </c>
      <c r="Q22" s="65">
        <v>5</v>
      </c>
      <c r="R22" s="66">
        <v>5</v>
      </c>
      <c r="S22" s="26">
        <f t="shared" si="8"/>
        <v>3.7320261437908497</v>
      </c>
      <c r="T22" s="27">
        <f t="shared" si="9"/>
        <v>2.354587869362364</v>
      </c>
    </row>
    <row r="23" spans="2:20" ht="15">
      <c r="B23" s="51" t="s">
        <v>23</v>
      </c>
      <c r="C23" s="4">
        <v>196</v>
      </c>
      <c r="D23" s="13">
        <v>188</v>
      </c>
      <c r="E23" s="5">
        <f t="shared" si="0"/>
        <v>0.9591836734693877</v>
      </c>
      <c r="F23" s="36">
        <v>809</v>
      </c>
      <c r="G23" s="4">
        <v>723</v>
      </c>
      <c r="H23" s="37">
        <f t="shared" si="1"/>
        <v>0.8936959208899876</v>
      </c>
      <c r="I23" s="6">
        <f t="shared" si="2"/>
        <v>-613</v>
      </c>
      <c r="J23" s="7">
        <f t="shared" si="3"/>
        <v>-0.757725587144623</v>
      </c>
      <c r="K23" s="65">
        <v>18</v>
      </c>
      <c r="L23" s="66">
        <v>14</v>
      </c>
      <c r="M23" s="8">
        <f t="shared" si="4"/>
        <v>0.1814814814814815</v>
      </c>
      <c r="N23" s="8">
        <f t="shared" si="5"/>
        <v>0.6441082802547771</v>
      </c>
      <c r="O23" s="24">
        <f t="shared" si="6"/>
        <v>-535</v>
      </c>
      <c r="P23" s="25">
        <f t="shared" si="7"/>
        <v>-0.739972337482711</v>
      </c>
      <c r="Q23" s="65">
        <v>15</v>
      </c>
      <c r="R23" s="66">
        <v>12</v>
      </c>
      <c r="S23" s="26">
        <f t="shared" si="8"/>
        <v>1.2287581699346406</v>
      </c>
      <c r="T23" s="27">
        <f t="shared" si="9"/>
        <v>1.124416796267496</v>
      </c>
    </row>
    <row r="24" spans="2:20" ht="15">
      <c r="B24" s="51" t="s">
        <v>24</v>
      </c>
      <c r="C24" s="4">
        <v>636</v>
      </c>
      <c r="D24" s="13">
        <v>531</v>
      </c>
      <c r="E24" s="5">
        <f t="shared" si="0"/>
        <v>0.8349056603773585</v>
      </c>
      <c r="F24" s="36">
        <v>2659</v>
      </c>
      <c r="G24" s="4">
        <v>2216</v>
      </c>
      <c r="H24" s="37">
        <f t="shared" si="1"/>
        <v>0.8333960135389245</v>
      </c>
      <c r="I24" s="6">
        <f t="shared" si="2"/>
        <v>-2023</v>
      </c>
      <c r="J24" s="7">
        <f t="shared" si="3"/>
        <v>-0.7608123354644604</v>
      </c>
      <c r="K24" s="65">
        <v>8</v>
      </c>
      <c r="L24" s="66">
        <v>3</v>
      </c>
      <c r="M24" s="8">
        <f t="shared" si="4"/>
        <v>0.5888888888888889</v>
      </c>
      <c r="N24" s="8">
        <f t="shared" si="5"/>
        <v>2.1170382165605095</v>
      </c>
      <c r="O24" s="24">
        <f t="shared" si="6"/>
        <v>-1685</v>
      </c>
      <c r="P24" s="25">
        <f t="shared" si="7"/>
        <v>-0.7603790613718412</v>
      </c>
      <c r="Q24" s="65">
        <v>7</v>
      </c>
      <c r="R24" s="66">
        <v>2</v>
      </c>
      <c r="S24" s="26">
        <f t="shared" si="8"/>
        <v>3.4705882352941178</v>
      </c>
      <c r="T24" s="27">
        <f t="shared" si="9"/>
        <v>3.4463452566096424</v>
      </c>
    </row>
    <row r="25" spans="2:20" ht="15">
      <c r="B25" s="51" t="s">
        <v>25</v>
      </c>
      <c r="C25" s="4">
        <v>947</v>
      </c>
      <c r="D25" s="13">
        <v>681</v>
      </c>
      <c r="E25" s="5">
        <f t="shared" si="0"/>
        <v>0.7191129883843717</v>
      </c>
      <c r="F25" s="36">
        <v>1778</v>
      </c>
      <c r="G25" s="4">
        <v>1340</v>
      </c>
      <c r="H25" s="37">
        <f t="shared" si="1"/>
        <v>0.7536557930258717</v>
      </c>
      <c r="I25" s="6">
        <f t="shared" si="2"/>
        <v>-831</v>
      </c>
      <c r="J25" s="7">
        <f t="shared" si="3"/>
        <v>-0.46737907761529807</v>
      </c>
      <c r="K25" s="67">
        <v>6</v>
      </c>
      <c r="L25" s="66">
        <v>8</v>
      </c>
      <c r="M25" s="8">
        <f t="shared" si="4"/>
        <v>0.8768518518518519</v>
      </c>
      <c r="N25" s="8">
        <f t="shared" si="5"/>
        <v>1.4156050955414012</v>
      </c>
      <c r="O25" s="24">
        <f t="shared" si="6"/>
        <v>-659</v>
      </c>
      <c r="P25" s="25">
        <f t="shared" si="7"/>
        <v>-0.4917910447761194</v>
      </c>
      <c r="Q25" s="67">
        <v>4</v>
      </c>
      <c r="R25" s="66">
        <v>8</v>
      </c>
      <c r="S25" s="26">
        <f t="shared" si="8"/>
        <v>4.450980392156863</v>
      </c>
      <c r="T25" s="27">
        <f t="shared" si="9"/>
        <v>2.08398133748056</v>
      </c>
    </row>
    <row r="26" spans="2:20" ht="15">
      <c r="B26" s="51" t="s">
        <v>15</v>
      </c>
      <c r="C26" s="4">
        <v>1080</v>
      </c>
      <c r="D26" s="13">
        <v>153</v>
      </c>
      <c r="E26" s="5">
        <f t="shared" si="0"/>
        <v>0.14166666666666666</v>
      </c>
      <c r="F26" s="36">
        <v>1256</v>
      </c>
      <c r="G26" s="4">
        <v>643</v>
      </c>
      <c r="H26" s="37">
        <f t="shared" si="1"/>
        <v>0.5119426751592356</v>
      </c>
      <c r="I26" s="6">
        <f t="shared" si="2"/>
        <v>-176</v>
      </c>
      <c r="J26" s="7">
        <f t="shared" si="3"/>
        <v>-0.14012738853503184</v>
      </c>
      <c r="K26" s="65">
        <v>4</v>
      </c>
      <c r="L26" s="66">
        <v>10</v>
      </c>
      <c r="M26" s="8">
        <f t="shared" si="4"/>
        <v>1</v>
      </c>
      <c r="N26" s="8">
        <f t="shared" si="5"/>
        <v>1</v>
      </c>
      <c r="O26" s="24">
        <f t="shared" si="6"/>
        <v>-490</v>
      </c>
      <c r="P26" s="25">
        <f t="shared" si="7"/>
        <v>-0.7620528771384136</v>
      </c>
      <c r="Q26" s="65">
        <v>19</v>
      </c>
      <c r="R26" s="66">
        <v>15</v>
      </c>
      <c r="S26" s="26">
        <f t="shared" si="8"/>
        <v>1</v>
      </c>
      <c r="T26" s="27">
        <f t="shared" si="9"/>
        <v>1</v>
      </c>
    </row>
    <row r="27" spans="2:20" ht="15">
      <c r="B27" s="49"/>
      <c r="C27" s="14"/>
      <c r="E27" s="5"/>
      <c r="F27" s="28"/>
      <c r="G27" s="14"/>
      <c r="H27" s="37"/>
      <c r="I27" s="15"/>
      <c r="J27" s="15"/>
      <c r="K27" s="67"/>
      <c r="L27" s="66"/>
      <c r="M27" s="3"/>
      <c r="N27" s="3"/>
      <c r="O27" s="22"/>
      <c r="P27" s="11"/>
      <c r="Q27" s="67"/>
      <c r="R27" s="66"/>
      <c r="S27" s="11"/>
      <c r="T27" s="23"/>
    </row>
    <row r="28" spans="2:20" ht="15">
      <c r="B28" s="51" t="s">
        <v>26</v>
      </c>
      <c r="C28" s="4">
        <f>SUM(C29:C31)</f>
        <v>3401</v>
      </c>
      <c r="D28" s="13">
        <f>SUM(D29:D31)</f>
        <v>2796</v>
      </c>
      <c r="E28" s="5">
        <f>(D28/C28)</f>
        <v>0.8221111437812408</v>
      </c>
      <c r="F28" s="36">
        <f>SUM(F29:F31)</f>
        <v>8888</v>
      </c>
      <c r="G28" s="4">
        <f>SUM(G29:G31)</f>
        <v>6369</v>
      </c>
      <c r="H28" s="37">
        <f>(G28/F28)</f>
        <v>0.7165841584158416</v>
      </c>
      <c r="I28" s="6">
        <f>(C28-F28)</f>
        <v>-5487</v>
      </c>
      <c r="J28" s="7">
        <f>(I28/F28)</f>
        <v>-0.6173492349234924</v>
      </c>
      <c r="K28" s="67"/>
      <c r="L28" s="66"/>
      <c r="M28" s="8">
        <f>(C28/C$13)</f>
        <v>3.149074074074074</v>
      </c>
      <c r="N28" s="8">
        <f>(F28/F$13)</f>
        <v>7.076433121019108</v>
      </c>
      <c r="O28" s="24">
        <f>(D28-G28)</f>
        <v>-3573</v>
      </c>
      <c r="P28" s="25">
        <f>(O28/G28)</f>
        <v>-0.5609985869053227</v>
      </c>
      <c r="Q28" s="67"/>
      <c r="R28" s="66"/>
      <c r="S28" s="26">
        <f>(D28/D$13)</f>
        <v>18.274509803921568</v>
      </c>
      <c r="T28" s="27">
        <f>(G28/G$13)</f>
        <v>9.905132192846034</v>
      </c>
    </row>
    <row r="29" spans="2:20" ht="15">
      <c r="B29" s="51" t="s">
        <v>27</v>
      </c>
      <c r="C29" s="4">
        <v>619</v>
      </c>
      <c r="D29" s="13">
        <v>535</v>
      </c>
      <c r="E29" s="5">
        <f>(D29/C29)</f>
        <v>0.864297253634895</v>
      </c>
      <c r="F29" s="36">
        <v>1872</v>
      </c>
      <c r="G29" s="4">
        <v>1414</v>
      </c>
      <c r="H29" s="37">
        <f>(G29/F29)</f>
        <v>0.7553418803418803</v>
      </c>
      <c r="I29" s="6">
        <f>(C29-F29)</f>
        <v>-1253</v>
      </c>
      <c r="J29" s="7">
        <f>(I29/F29)</f>
        <v>-0.6693376068376068</v>
      </c>
      <c r="K29" s="65">
        <v>9</v>
      </c>
      <c r="L29" s="66">
        <v>7</v>
      </c>
      <c r="M29" s="8">
        <f>(C29/C$13)</f>
        <v>0.5731481481481482</v>
      </c>
      <c r="N29" s="8">
        <f>(F29/F$13)</f>
        <v>1.4904458598726114</v>
      </c>
      <c r="O29" s="24">
        <f>(D29-G29)</f>
        <v>-879</v>
      </c>
      <c r="P29" s="25">
        <f>(O29/G29)</f>
        <v>-0.6216407355021216</v>
      </c>
      <c r="Q29" s="65">
        <v>6</v>
      </c>
      <c r="R29" s="66">
        <v>7</v>
      </c>
      <c r="S29" s="26">
        <f>(D29/D$13)</f>
        <v>3.496732026143791</v>
      </c>
      <c r="T29" s="27">
        <f>(G29/G$13)</f>
        <v>2.1990668740279937</v>
      </c>
    </row>
    <row r="30" spans="2:20" ht="15">
      <c r="B30" s="51" t="s">
        <v>28</v>
      </c>
      <c r="C30" s="4">
        <v>1476</v>
      </c>
      <c r="D30" s="13">
        <v>997</v>
      </c>
      <c r="E30" s="5">
        <f>(D30/C30)</f>
        <v>0.6754742547425474</v>
      </c>
      <c r="F30" s="36">
        <v>3591</v>
      </c>
      <c r="G30" s="4">
        <v>1700</v>
      </c>
      <c r="H30" s="37">
        <f>(G30/F30)</f>
        <v>0.4734057365636313</v>
      </c>
      <c r="I30" s="6">
        <f>(C30-F30)</f>
        <v>-2115</v>
      </c>
      <c r="J30" s="7">
        <f>(I30/F30)</f>
        <v>-0.5889724310776943</v>
      </c>
      <c r="K30" s="67">
        <v>2</v>
      </c>
      <c r="L30" s="66">
        <v>1</v>
      </c>
      <c r="M30" s="8">
        <f>(C30/C$13)</f>
        <v>1.3666666666666667</v>
      </c>
      <c r="N30" s="8">
        <f>(F30/F$13)</f>
        <v>2.859076433121019</v>
      </c>
      <c r="O30" s="24">
        <f>(D30-G30)</f>
        <v>-703</v>
      </c>
      <c r="P30" s="25">
        <f>(O30/G30)</f>
        <v>-0.41352941176470587</v>
      </c>
      <c r="Q30" s="67">
        <v>2</v>
      </c>
      <c r="R30" s="66">
        <v>3</v>
      </c>
      <c r="S30" s="26">
        <f>(D30/D$13)</f>
        <v>6.516339869281046</v>
      </c>
      <c r="T30" s="27">
        <f>(G30/G$13)</f>
        <v>2.6438569206842923</v>
      </c>
    </row>
    <row r="31" spans="2:20" ht="15">
      <c r="B31" s="51" t="s">
        <v>29</v>
      </c>
      <c r="C31" s="4">
        <v>1306</v>
      </c>
      <c r="D31" s="13">
        <v>1264</v>
      </c>
      <c r="E31" s="5">
        <f>(D31/C31)</f>
        <v>0.9678407350689127</v>
      </c>
      <c r="F31" s="36">
        <v>3425</v>
      </c>
      <c r="G31" s="4">
        <v>3255</v>
      </c>
      <c r="H31" s="37">
        <f>(G31/F31)</f>
        <v>0.9503649635036496</v>
      </c>
      <c r="I31" s="6">
        <f>(C31-F31)</f>
        <v>-2119</v>
      </c>
      <c r="J31" s="7">
        <f>(I31/F31)</f>
        <v>-0.6186861313868613</v>
      </c>
      <c r="K31" s="67">
        <v>3</v>
      </c>
      <c r="L31" s="66">
        <v>2</v>
      </c>
      <c r="M31" s="8">
        <f>(C31/C$13)</f>
        <v>1.2092592592592593</v>
      </c>
      <c r="N31" s="8">
        <f>(F31/F$13)</f>
        <v>2.7269108280254777</v>
      </c>
      <c r="O31" s="24">
        <f>(D31-G31)</f>
        <v>-1991</v>
      </c>
      <c r="P31" s="25">
        <f>(O31/G31)</f>
        <v>-0.6116743471582181</v>
      </c>
      <c r="Q31" s="67">
        <v>1</v>
      </c>
      <c r="R31" s="66">
        <v>1</v>
      </c>
      <c r="S31" s="26">
        <f>(D31/D$13)</f>
        <v>8.261437908496733</v>
      </c>
      <c r="T31" s="27">
        <f>(G31/G$13)</f>
        <v>5.062208398133748</v>
      </c>
    </row>
    <row r="32" spans="2:20" ht="15">
      <c r="B32" s="49"/>
      <c r="C32" s="14"/>
      <c r="F32" s="28"/>
      <c r="G32" s="14"/>
      <c r="H32" s="18"/>
      <c r="I32" s="15"/>
      <c r="J32" s="15"/>
      <c r="K32" s="67"/>
      <c r="L32" s="66"/>
      <c r="M32" s="3"/>
      <c r="N32" s="3"/>
      <c r="O32" s="22"/>
      <c r="P32" s="11"/>
      <c r="Q32" s="67"/>
      <c r="R32" s="66"/>
      <c r="S32" s="11"/>
      <c r="T32" s="23"/>
    </row>
    <row r="33" spans="2:20" ht="15">
      <c r="B33" s="51" t="s">
        <v>30</v>
      </c>
      <c r="C33" s="4">
        <f>SUM(C34:C36)</f>
        <v>1513</v>
      </c>
      <c r="D33" s="13">
        <f>SUM(D34:D36)</f>
        <v>1168</v>
      </c>
      <c r="E33" s="5">
        <f>(D33/C33)</f>
        <v>0.7719762062128223</v>
      </c>
      <c r="F33" s="36">
        <f>SUM(F34:F36)</f>
        <v>2790</v>
      </c>
      <c r="G33" s="4">
        <f>SUM(G34:G36)</f>
        <v>2382</v>
      </c>
      <c r="H33" s="37">
        <f>(G33/F33)</f>
        <v>0.853763440860215</v>
      </c>
      <c r="I33" s="6">
        <f>(C33-F33)</f>
        <v>-1277</v>
      </c>
      <c r="J33" s="7">
        <f>(I33/F33)</f>
        <v>-0.45770609318996414</v>
      </c>
      <c r="K33" s="67"/>
      <c r="L33" s="66"/>
      <c r="M33" s="8">
        <f>(C33/C$13)</f>
        <v>1.400925925925926</v>
      </c>
      <c r="N33" s="8">
        <f>(F33/F$13)</f>
        <v>2.2213375796178343</v>
      </c>
      <c r="O33" s="24">
        <f>(D33-G33)</f>
        <v>-1214</v>
      </c>
      <c r="P33" s="25">
        <f>(O33/G33)</f>
        <v>-0.5096557514693535</v>
      </c>
      <c r="Q33" s="67"/>
      <c r="R33" s="66"/>
      <c r="S33" s="26">
        <f>(D33/D$13)</f>
        <v>7.633986928104576</v>
      </c>
      <c r="T33" s="27">
        <f>(G33/G$13)</f>
        <v>3.704510108864697</v>
      </c>
    </row>
    <row r="34" spans="2:20" ht="15">
      <c r="B34" s="51" t="s">
        <v>31</v>
      </c>
      <c r="C34" s="4">
        <v>252</v>
      </c>
      <c r="D34" s="13">
        <v>252</v>
      </c>
      <c r="E34" s="5">
        <f>(D34/C34)</f>
        <v>1</v>
      </c>
      <c r="F34" s="36">
        <v>488</v>
      </c>
      <c r="G34" s="4">
        <v>488</v>
      </c>
      <c r="H34" s="37">
        <f>(G34/F34)</f>
        <v>1</v>
      </c>
      <c r="I34" s="6">
        <f>(C34-F34)</f>
        <v>-236</v>
      </c>
      <c r="J34" s="7">
        <f>(I34/F34)</f>
        <v>-0.48360655737704916</v>
      </c>
      <c r="K34" s="65">
        <v>15</v>
      </c>
      <c r="L34" s="66">
        <v>18</v>
      </c>
      <c r="M34" s="8">
        <f>(C34/C$13)</f>
        <v>0.23333333333333334</v>
      </c>
      <c r="N34" s="8">
        <f>(F34/F$13)</f>
        <v>0.3885350318471338</v>
      </c>
      <c r="O34" s="24">
        <f>(D34-G34)</f>
        <v>-236</v>
      </c>
      <c r="P34" s="25">
        <f>(O34/G34)</f>
        <v>-0.48360655737704916</v>
      </c>
      <c r="Q34" s="65">
        <v>12</v>
      </c>
      <c r="R34" s="66">
        <v>17</v>
      </c>
      <c r="S34" s="26">
        <f>(D34/D$13)</f>
        <v>1.6470588235294117</v>
      </c>
      <c r="T34" s="27">
        <f>(G34/G$13)</f>
        <v>0.7589424572317263</v>
      </c>
    </row>
    <row r="35" spans="2:20" ht="15">
      <c r="B35" s="51" t="s">
        <v>32</v>
      </c>
      <c r="C35" s="4">
        <v>706</v>
      </c>
      <c r="D35" s="13">
        <v>435</v>
      </c>
      <c r="E35" s="5">
        <f>(D35/C35)</f>
        <v>0.6161473087818697</v>
      </c>
      <c r="F35" s="36">
        <v>1309</v>
      </c>
      <c r="G35" s="4">
        <v>931</v>
      </c>
      <c r="H35" s="37">
        <f>(G35/F35)</f>
        <v>0.7112299465240641</v>
      </c>
      <c r="I35" s="6">
        <f>(C35-F35)</f>
        <v>-603</v>
      </c>
      <c r="J35" s="7">
        <f>(I35/F35)</f>
        <v>-0.46065699006875477</v>
      </c>
      <c r="K35" s="65">
        <v>7</v>
      </c>
      <c r="L35" s="66">
        <v>9</v>
      </c>
      <c r="M35" s="8">
        <f>(C35/C$13)</f>
        <v>0.6537037037037037</v>
      </c>
      <c r="N35" s="8">
        <f>(F35/F$13)</f>
        <v>1.0421974522292994</v>
      </c>
      <c r="O35" s="24">
        <f>(D35-G35)</f>
        <v>-496</v>
      </c>
      <c r="P35" s="25">
        <f>(O35/G35)</f>
        <v>-0.5327604726100966</v>
      </c>
      <c r="Q35" s="65">
        <v>9</v>
      </c>
      <c r="R35" s="66">
        <v>10</v>
      </c>
      <c r="S35" s="26">
        <f>(D35/D$13)</f>
        <v>2.843137254901961</v>
      </c>
      <c r="T35" s="27">
        <f>(G35/G$13)</f>
        <v>1.447900466562986</v>
      </c>
    </row>
    <row r="36" spans="2:20" ht="15">
      <c r="B36" s="51" t="s">
        <v>33</v>
      </c>
      <c r="C36" s="4">
        <v>555</v>
      </c>
      <c r="D36" s="13">
        <v>481</v>
      </c>
      <c r="E36" s="5">
        <f>(D36/C36)</f>
        <v>0.8666666666666667</v>
      </c>
      <c r="F36" s="36">
        <v>993</v>
      </c>
      <c r="G36" s="4">
        <v>963</v>
      </c>
      <c r="H36" s="37">
        <f>(G36/F36)</f>
        <v>0.9697885196374623</v>
      </c>
      <c r="I36" s="6">
        <f>(C36-F36)</f>
        <v>-438</v>
      </c>
      <c r="J36" s="7">
        <f>(I36/F36)</f>
        <v>-0.44108761329305135</v>
      </c>
      <c r="K36" s="65">
        <v>11</v>
      </c>
      <c r="L36" s="66">
        <v>13</v>
      </c>
      <c r="M36" s="8">
        <f>(C36/C$13)</f>
        <v>0.5138888888888888</v>
      </c>
      <c r="N36" s="8">
        <f>(F36/F$13)</f>
        <v>0.7906050955414012</v>
      </c>
      <c r="O36" s="24">
        <f>(D36-G36)</f>
        <v>-482</v>
      </c>
      <c r="P36" s="25">
        <f>(O36/G36)</f>
        <v>-0.5005192107995846</v>
      </c>
      <c r="Q36" s="65">
        <v>8</v>
      </c>
      <c r="R36" s="66">
        <v>9</v>
      </c>
      <c r="S36" s="26">
        <f>(D36/D$13)</f>
        <v>3.1437908496732025</v>
      </c>
      <c r="T36" s="27">
        <f>(G36/G$13)</f>
        <v>1.4976671850699845</v>
      </c>
    </row>
    <row r="37" spans="2:20" ht="15">
      <c r="B37" s="49"/>
      <c r="C37" s="14"/>
      <c r="F37" s="28"/>
      <c r="G37" s="14"/>
      <c r="H37" s="18"/>
      <c r="I37" s="15"/>
      <c r="J37" s="15"/>
      <c r="K37" s="67"/>
      <c r="L37" s="66"/>
      <c r="M37" s="3"/>
      <c r="N37" s="3"/>
      <c r="O37" s="22"/>
      <c r="P37" s="11"/>
      <c r="Q37" s="67"/>
      <c r="R37" s="66"/>
      <c r="S37" s="11"/>
      <c r="T37" s="23"/>
    </row>
    <row r="38" spans="2:20" ht="15">
      <c r="B38" s="51" t="s">
        <v>34</v>
      </c>
      <c r="C38" s="4">
        <f>SUM(C39:C41)</f>
        <v>582</v>
      </c>
      <c r="D38" s="13">
        <f>SUM(D39:D41)</f>
        <v>481</v>
      </c>
      <c r="E38" s="5">
        <f>(D38/C38)</f>
        <v>0.8264604810996563</v>
      </c>
      <c r="F38" s="36">
        <f>SUM(F39:F41)</f>
        <v>2393</v>
      </c>
      <c r="G38" s="4">
        <f>SUM(G39:G41)</f>
        <v>1885</v>
      </c>
      <c r="H38" s="37">
        <f>(G38/F38)</f>
        <v>0.7877141663184287</v>
      </c>
      <c r="I38" s="6">
        <f>(C38-F38)</f>
        <v>-1811</v>
      </c>
      <c r="J38" s="7">
        <f>(I38/F38)</f>
        <v>-0.756790639364814</v>
      </c>
      <c r="K38" s="67"/>
      <c r="L38" s="66"/>
      <c r="M38" s="8">
        <f>(C38/C$13)</f>
        <v>0.5388888888888889</v>
      </c>
      <c r="N38" s="8">
        <f>(F38/F$13)</f>
        <v>1.9052547770700636</v>
      </c>
      <c r="O38" s="24">
        <f>(D38-G38)</f>
        <v>-1404</v>
      </c>
      <c r="P38" s="25">
        <f>(O38/G38)</f>
        <v>-0.7448275862068966</v>
      </c>
      <c r="Q38" s="67"/>
      <c r="R38" s="66"/>
      <c r="S38" s="26">
        <f>(D38/D$13)</f>
        <v>3.1437908496732025</v>
      </c>
      <c r="T38" s="27">
        <f>(G38/G$13)</f>
        <v>2.931570762052877</v>
      </c>
    </row>
    <row r="39" spans="2:20" ht="15">
      <c r="B39" s="51" t="s">
        <v>35</v>
      </c>
      <c r="C39" s="4">
        <v>81</v>
      </c>
      <c r="D39" s="13">
        <v>72</v>
      </c>
      <c r="E39" s="5">
        <f>(D39/C39)</f>
        <v>0.8888888888888888</v>
      </c>
      <c r="F39" s="36">
        <v>114</v>
      </c>
      <c r="G39" s="4">
        <v>104</v>
      </c>
      <c r="H39" s="37">
        <f>(G39/F39)</f>
        <v>0.9122807017543859</v>
      </c>
      <c r="I39" s="6">
        <f>(C39-F39)</f>
        <v>-33</v>
      </c>
      <c r="J39" s="7">
        <f>(I39/F39)</f>
        <v>-0.2894736842105263</v>
      </c>
      <c r="K39" s="65">
        <v>23</v>
      </c>
      <c r="L39" s="66">
        <v>24</v>
      </c>
      <c r="M39" s="8">
        <f>(C39/C$13)</f>
        <v>0.075</v>
      </c>
      <c r="N39" s="8">
        <f>(F39/F$13)</f>
        <v>0.09076433121019108</v>
      </c>
      <c r="O39" s="24">
        <f>(D39-G39)</f>
        <v>-32</v>
      </c>
      <c r="P39" s="25">
        <f>(O39/G39)</f>
        <v>-0.3076923076923077</v>
      </c>
      <c r="Q39" s="65">
        <v>23</v>
      </c>
      <c r="R39" s="66">
        <v>24</v>
      </c>
      <c r="S39" s="26">
        <f>(D39/D$13)</f>
        <v>0.47058823529411764</v>
      </c>
      <c r="T39" s="27">
        <f>(G39/G$13)</f>
        <v>0.16174183514774496</v>
      </c>
    </row>
    <row r="40" spans="2:20" ht="15">
      <c r="B40" s="51" t="s">
        <v>36</v>
      </c>
      <c r="C40" s="4">
        <v>184</v>
      </c>
      <c r="D40" s="13">
        <v>184</v>
      </c>
      <c r="E40" s="5">
        <f>(D40/C40)</f>
        <v>1</v>
      </c>
      <c r="F40" s="36">
        <v>334</v>
      </c>
      <c r="G40" s="4">
        <v>334</v>
      </c>
      <c r="H40" s="37">
        <f>(G40/F40)</f>
        <v>1</v>
      </c>
      <c r="I40" s="6">
        <f>(C40-F40)</f>
        <v>-150</v>
      </c>
      <c r="J40" s="7">
        <f>(I40/F40)</f>
        <v>-0.4491017964071856</v>
      </c>
      <c r="K40" s="65">
        <v>19</v>
      </c>
      <c r="L40" s="66">
        <v>21</v>
      </c>
      <c r="M40" s="8">
        <f>(C40/C$13)</f>
        <v>0.17037037037037037</v>
      </c>
      <c r="N40" s="8">
        <f>(F40/F$13)</f>
        <v>0.2659235668789809</v>
      </c>
      <c r="O40" s="24">
        <f>(D40-G40)</f>
        <v>-150</v>
      </c>
      <c r="P40" s="25">
        <f>(O40/G40)</f>
        <v>-0.4491017964071856</v>
      </c>
      <c r="Q40" s="65">
        <v>16</v>
      </c>
      <c r="R40" s="66">
        <v>21</v>
      </c>
      <c r="S40" s="26">
        <f>(D40/D$13)</f>
        <v>1.2026143790849673</v>
      </c>
      <c r="T40" s="27">
        <f>(G40/G$13)</f>
        <v>0.5194401244167963</v>
      </c>
    </row>
    <row r="41" spans="2:20" ht="15">
      <c r="B41" s="51" t="s">
        <v>37</v>
      </c>
      <c r="C41" s="4">
        <v>317</v>
      </c>
      <c r="D41" s="13">
        <v>225</v>
      </c>
      <c r="E41" s="5">
        <f>(D41/C41)</f>
        <v>0.7097791798107256</v>
      </c>
      <c r="F41" s="36">
        <v>1945</v>
      </c>
      <c r="G41" s="4">
        <v>1447</v>
      </c>
      <c r="H41" s="37">
        <f>(G41/F41)</f>
        <v>0.7439588688946015</v>
      </c>
      <c r="I41" s="6">
        <f>(C41-F41)</f>
        <v>-1628</v>
      </c>
      <c r="J41" s="7">
        <f>(I41/F41)</f>
        <v>-0.8370179948586118</v>
      </c>
      <c r="K41" s="65">
        <v>13</v>
      </c>
      <c r="L41" s="66">
        <v>5</v>
      </c>
      <c r="M41" s="8">
        <f>(C41/C$13)</f>
        <v>0.2935185185185185</v>
      </c>
      <c r="N41" s="8">
        <f>(F41/F$13)</f>
        <v>1.5485668789808917</v>
      </c>
      <c r="O41" s="24">
        <f>(D41-G41)</f>
        <v>-1222</v>
      </c>
      <c r="P41" s="25">
        <f>(O41/G41)</f>
        <v>-0.8445058742225293</v>
      </c>
      <c r="Q41" s="65">
        <v>13</v>
      </c>
      <c r="R41" s="66">
        <v>6</v>
      </c>
      <c r="S41" s="26">
        <f>(D41/D$13)</f>
        <v>1.4705882352941178</v>
      </c>
      <c r="T41" s="27">
        <f>(G41/G$13)</f>
        <v>2.250388802488336</v>
      </c>
    </row>
    <row r="42" spans="2:20" ht="15">
      <c r="B42" s="49"/>
      <c r="C42" s="14"/>
      <c r="F42" s="28"/>
      <c r="G42" s="14"/>
      <c r="H42" s="18"/>
      <c r="I42" s="15"/>
      <c r="J42" s="15"/>
      <c r="K42" s="67"/>
      <c r="L42" s="66"/>
      <c r="M42" s="3"/>
      <c r="N42" s="3"/>
      <c r="O42" s="22"/>
      <c r="P42" s="11"/>
      <c r="Q42" s="67"/>
      <c r="R42" s="66"/>
      <c r="S42" s="11"/>
      <c r="T42" s="23"/>
    </row>
    <row r="43" spans="2:20" ht="15">
      <c r="B43" s="51" t="s">
        <v>38</v>
      </c>
      <c r="C43" s="4">
        <f>SUM(C44:C48)</f>
        <v>1290</v>
      </c>
      <c r="D43" s="13">
        <f>SUM(D44:D48)</f>
        <v>946</v>
      </c>
      <c r="E43" s="5">
        <f aca="true" t="shared" si="10" ref="E43:E48">(D43/C43)</f>
        <v>0.7333333333333333</v>
      </c>
      <c r="F43" s="36">
        <f>SUM(F44:F48)</f>
        <v>2353</v>
      </c>
      <c r="G43" s="4">
        <f>SUM(G44:G48)</f>
        <v>2195</v>
      </c>
      <c r="H43" s="37">
        <f aca="true" t="shared" si="11" ref="H43:H48">(G43/F43)</f>
        <v>0.9328516787080323</v>
      </c>
      <c r="I43" s="6">
        <f aca="true" t="shared" si="12" ref="I43:I48">(C43-F43)</f>
        <v>-1063</v>
      </c>
      <c r="J43" s="7">
        <f aca="true" t="shared" si="13" ref="J43:J48">(I43/F43)</f>
        <v>-0.4517637059073523</v>
      </c>
      <c r="K43" s="67"/>
      <c r="L43" s="66"/>
      <c r="M43" s="8">
        <f aca="true" t="shared" si="14" ref="M43:M48">(C43/C$13)</f>
        <v>1.1944444444444444</v>
      </c>
      <c r="N43" s="8">
        <f aca="true" t="shared" si="15" ref="N43:N48">(F43/F$13)</f>
        <v>1.8734076433121019</v>
      </c>
      <c r="O43" s="24">
        <f aca="true" t="shared" si="16" ref="O43:O48">(D43-G43)</f>
        <v>-1249</v>
      </c>
      <c r="P43" s="25">
        <f aca="true" t="shared" si="17" ref="P43:P48">(O43/G43)</f>
        <v>-0.5690205011389522</v>
      </c>
      <c r="Q43" s="67"/>
      <c r="R43" s="66"/>
      <c r="S43" s="26">
        <f aca="true" t="shared" si="18" ref="S43:S48">(D43/D$13)</f>
        <v>6.183006535947713</v>
      </c>
      <c r="T43" s="27">
        <f aca="true" t="shared" si="19" ref="T43:T48">(G43/G$13)</f>
        <v>3.4136858475894245</v>
      </c>
    </row>
    <row r="44" spans="2:20" ht="15">
      <c r="B44" s="51" t="s">
        <v>39</v>
      </c>
      <c r="C44" s="4">
        <v>91</v>
      </c>
      <c r="D44" s="13">
        <v>89</v>
      </c>
      <c r="E44" s="5">
        <f t="shared" si="10"/>
        <v>0.978021978021978</v>
      </c>
      <c r="F44" s="36">
        <v>362</v>
      </c>
      <c r="G44" s="4">
        <v>337</v>
      </c>
      <c r="H44" s="37">
        <f t="shared" si="11"/>
        <v>0.930939226519337</v>
      </c>
      <c r="I44" s="6">
        <f t="shared" si="12"/>
        <v>-271</v>
      </c>
      <c r="J44" s="7">
        <f t="shared" si="13"/>
        <v>-0.7486187845303868</v>
      </c>
      <c r="K44" s="65">
        <v>22</v>
      </c>
      <c r="L44" s="66">
        <v>20</v>
      </c>
      <c r="M44" s="8">
        <f t="shared" si="14"/>
        <v>0.08425925925925926</v>
      </c>
      <c r="N44" s="8">
        <f t="shared" si="15"/>
        <v>0.28821656050955413</v>
      </c>
      <c r="O44" s="24">
        <f t="shared" si="16"/>
        <v>-248</v>
      </c>
      <c r="P44" s="25">
        <f t="shared" si="17"/>
        <v>-0.7359050445103857</v>
      </c>
      <c r="Q44" s="65">
        <v>22</v>
      </c>
      <c r="R44" s="66">
        <v>20</v>
      </c>
      <c r="S44" s="26">
        <f t="shared" si="18"/>
        <v>0.5816993464052288</v>
      </c>
      <c r="T44" s="27">
        <f t="shared" si="19"/>
        <v>0.5241057542768274</v>
      </c>
    </row>
    <row r="45" spans="2:20" ht="15">
      <c r="B45" s="51" t="s">
        <v>40</v>
      </c>
      <c r="C45" s="4">
        <v>596</v>
      </c>
      <c r="D45" s="13">
        <v>254</v>
      </c>
      <c r="E45" s="5">
        <f t="shared" si="10"/>
        <v>0.4261744966442953</v>
      </c>
      <c r="F45" s="36">
        <v>743</v>
      </c>
      <c r="G45" s="4">
        <v>619</v>
      </c>
      <c r="H45" s="37">
        <f t="shared" si="11"/>
        <v>0.8331090174966352</v>
      </c>
      <c r="I45" s="6">
        <f t="shared" si="12"/>
        <v>-147</v>
      </c>
      <c r="J45" s="7">
        <f t="shared" si="13"/>
        <v>-0.19784656796769853</v>
      </c>
      <c r="K45" s="65">
        <v>10</v>
      </c>
      <c r="L45" s="66">
        <v>15</v>
      </c>
      <c r="M45" s="8">
        <f t="shared" si="14"/>
        <v>0.5518518518518518</v>
      </c>
      <c r="N45" s="8">
        <f t="shared" si="15"/>
        <v>0.5915605095541401</v>
      </c>
      <c r="O45" s="24">
        <f t="shared" si="16"/>
        <v>-365</v>
      </c>
      <c r="P45" s="25">
        <f t="shared" si="17"/>
        <v>-0.5896607431340872</v>
      </c>
      <c r="Q45" s="65">
        <v>11</v>
      </c>
      <c r="R45" s="66">
        <v>16</v>
      </c>
      <c r="S45" s="26">
        <f t="shared" si="18"/>
        <v>1.6601307189542485</v>
      </c>
      <c r="T45" s="27">
        <f t="shared" si="19"/>
        <v>0.9626749611197511</v>
      </c>
    </row>
    <row r="46" spans="2:20" ht="15">
      <c r="B46" s="51" t="s">
        <v>41</v>
      </c>
      <c r="C46" s="4">
        <v>105</v>
      </c>
      <c r="D46" s="13">
        <v>105</v>
      </c>
      <c r="E46" s="5">
        <f t="shared" si="10"/>
        <v>1</v>
      </c>
      <c r="F46" s="36">
        <v>206</v>
      </c>
      <c r="G46" s="4">
        <v>206</v>
      </c>
      <c r="H46" s="37">
        <f t="shared" si="11"/>
        <v>1</v>
      </c>
      <c r="I46" s="6">
        <f t="shared" si="12"/>
        <v>-101</v>
      </c>
      <c r="J46" s="7">
        <f t="shared" si="13"/>
        <v>-0.49029126213592233</v>
      </c>
      <c r="K46" s="65">
        <v>21</v>
      </c>
      <c r="L46" s="66">
        <v>23</v>
      </c>
      <c r="M46" s="8">
        <f t="shared" si="14"/>
        <v>0.09722222222222222</v>
      </c>
      <c r="N46" s="8">
        <f t="shared" si="15"/>
        <v>0.16401273885350318</v>
      </c>
      <c r="O46" s="24">
        <f t="shared" si="16"/>
        <v>-101</v>
      </c>
      <c r="P46" s="25">
        <f t="shared" si="17"/>
        <v>-0.49029126213592233</v>
      </c>
      <c r="Q46" s="65">
        <v>21</v>
      </c>
      <c r="R46" s="66">
        <v>22</v>
      </c>
      <c r="S46" s="26">
        <f t="shared" si="18"/>
        <v>0.6862745098039216</v>
      </c>
      <c r="T46" s="27">
        <f t="shared" si="19"/>
        <v>0.3203732503888025</v>
      </c>
    </row>
    <row r="47" spans="2:20" ht="15">
      <c r="B47" s="51" t="s">
        <v>42</v>
      </c>
      <c r="C47" s="4">
        <v>183</v>
      </c>
      <c r="D47" s="13">
        <v>183</v>
      </c>
      <c r="E47" s="5">
        <f t="shared" si="10"/>
        <v>1</v>
      </c>
      <c r="F47" s="36">
        <v>394</v>
      </c>
      <c r="G47" s="4">
        <v>385</v>
      </c>
      <c r="H47" s="37">
        <f t="shared" si="11"/>
        <v>0.9771573604060914</v>
      </c>
      <c r="I47" s="6">
        <f t="shared" si="12"/>
        <v>-211</v>
      </c>
      <c r="J47" s="7">
        <f t="shared" si="13"/>
        <v>-0.5355329949238579</v>
      </c>
      <c r="K47" s="65">
        <v>20</v>
      </c>
      <c r="L47" s="66">
        <v>19</v>
      </c>
      <c r="M47" s="8">
        <f t="shared" si="14"/>
        <v>0.16944444444444445</v>
      </c>
      <c r="N47" s="8">
        <f t="shared" si="15"/>
        <v>0.31369426751592355</v>
      </c>
      <c r="O47" s="24">
        <f t="shared" si="16"/>
        <v>-202</v>
      </c>
      <c r="P47" s="25">
        <f t="shared" si="17"/>
        <v>-0.5246753246753246</v>
      </c>
      <c r="Q47" s="65">
        <v>17</v>
      </c>
      <c r="R47" s="66">
        <v>18</v>
      </c>
      <c r="S47" s="26">
        <f t="shared" si="18"/>
        <v>1.196078431372549</v>
      </c>
      <c r="T47" s="27">
        <f t="shared" si="19"/>
        <v>0.5987558320373251</v>
      </c>
    </row>
    <row r="48" spans="2:20" ht="15">
      <c r="B48" s="51" t="s">
        <v>43</v>
      </c>
      <c r="C48" s="4">
        <v>315</v>
      </c>
      <c r="D48" s="13">
        <v>315</v>
      </c>
      <c r="E48" s="5">
        <f t="shared" si="10"/>
        <v>1</v>
      </c>
      <c r="F48" s="36">
        <v>648</v>
      </c>
      <c r="G48" s="4">
        <v>648</v>
      </c>
      <c r="H48" s="37">
        <f t="shared" si="11"/>
        <v>1</v>
      </c>
      <c r="I48" s="6">
        <f t="shared" si="12"/>
        <v>-333</v>
      </c>
      <c r="J48" s="7">
        <f t="shared" si="13"/>
        <v>-0.5138888888888888</v>
      </c>
      <c r="K48" s="65">
        <v>14</v>
      </c>
      <c r="L48" s="66">
        <v>16</v>
      </c>
      <c r="M48" s="8">
        <f t="shared" si="14"/>
        <v>0.2916666666666667</v>
      </c>
      <c r="N48" s="8">
        <f t="shared" si="15"/>
        <v>0.5159235668789809</v>
      </c>
      <c r="O48" s="24">
        <f t="shared" si="16"/>
        <v>-333</v>
      </c>
      <c r="P48" s="25">
        <f t="shared" si="17"/>
        <v>-0.5138888888888888</v>
      </c>
      <c r="Q48" s="65">
        <v>10</v>
      </c>
      <c r="R48" s="66">
        <v>14</v>
      </c>
      <c r="S48" s="26">
        <f t="shared" si="18"/>
        <v>2.0588235294117645</v>
      </c>
      <c r="T48" s="27">
        <f t="shared" si="19"/>
        <v>1.0077760497667185</v>
      </c>
    </row>
    <row r="49" spans="2:20" ht="15">
      <c r="B49" s="49"/>
      <c r="C49" s="14"/>
      <c r="F49" s="28"/>
      <c r="G49" s="14"/>
      <c r="H49" s="18"/>
      <c r="I49" s="15"/>
      <c r="J49" s="15"/>
      <c r="K49" s="67"/>
      <c r="L49" s="66"/>
      <c r="M49" s="3"/>
      <c r="N49" s="3"/>
      <c r="O49" s="22"/>
      <c r="P49" s="11"/>
      <c r="Q49" s="67"/>
      <c r="R49" s="66"/>
      <c r="S49" s="11"/>
      <c r="T49" s="23"/>
    </row>
    <row r="50" spans="2:20" ht="15">
      <c r="B50" s="51" t="s">
        <v>44</v>
      </c>
      <c r="C50" s="4">
        <f>SUM(C51:C54)</f>
        <v>871</v>
      </c>
      <c r="D50" s="13">
        <f>SUM(D51:D54)</f>
        <v>588</v>
      </c>
      <c r="E50" s="5">
        <f>(D50/C50)</f>
        <v>0.6750861079219288</v>
      </c>
      <c r="F50" s="36">
        <f>SUM(F51:F54)</f>
        <v>2823</v>
      </c>
      <c r="G50" s="4">
        <f>SUM(G51:G54)</f>
        <v>2077</v>
      </c>
      <c r="H50" s="37">
        <f>(G50/F50)</f>
        <v>0.7357421183138505</v>
      </c>
      <c r="I50" s="6">
        <f>(C50-F50)</f>
        <v>-1952</v>
      </c>
      <c r="J50" s="7">
        <f>(I50/F50)</f>
        <v>-0.6914629826425788</v>
      </c>
      <c r="K50" s="67"/>
      <c r="L50" s="66"/>
      <c r="M50" s="8">
        <f>(C50/C$13)</f>
        <v>0.8064814814814815</v>
      </c>
      <c r="N50" s="8">
        <f>(F50/F$13)</f>
        <v>2.247611464968153</v>
      </c>
      <c r="O50" s="24">
        <f>(D50-G50)</f>
        <v>-1489</v>
      </c>
      <c r="P50" s="25">
        <f>(O50/G50)</f>
        <v>-0.7168993740972557</v>
      </c>
      <c r="Q50" s="67"/>
      <c r="R50" s="66"/>
      <c r="S50" s="26">
        <f>(D50/D$13)</f>
        <v>3.843137254901961</v>
      </c>
      <c r="T50" s="27">
        <f>(G50/G$13)</f>
        <v>3.230171073094868</v>
      </c>
    </row>
    <row r="51" spans="2:20" ht="15">
      <c r="B51" s="51" t="s">
        <v>45</v>
      </c>
      <c r="C51" s="4">
        <v>249</v>
      </c>
      <c r="D51" s="13">
        <v>153</v>
      </c>
      <c r="E51" s="5">
        <f>(D51/C51)</f>
        <v>0.6144578313253012</v>
      </c>
      <c r="F51" s="36">
        <v>490</v>
      </c>
      <c r="G51" s="4">
        <v>338</v>
      </c>
      <c r="H51" s="37">
        <f>(G51/F51)</f>
        <v>0.689795918367347</v>
      </c>
      <c r="I51" s="6">
        <f>(C51-F51)</f>
        <v>-241</v>
      </c>
      <c r="J51" s="7">
        <f>(I51/F51)</f>
        <v>-0.49183673469387756</v>
      </c>
      <c r="K51" s="65">
        <v>16</v>
      </c>
      <c r="L51" s="66">
        <v>17</v>
      </c>
      <c r="M51" s="8">
        <f>(C51/C$13)</f>
        <v>0.23055555555555557</v>
      </c>
      <c r="N51" s="8">
        <f>(F51/F$13)</f>
        <v>0.39012738853503187</v>
      </c>
      <c r="O51" s="24">
        <f>(D51-G51)</f>
        <v>-185</v>
      </c>
      <c r="P51" s="25">
        <f>(O51/G51)</f>
        <v>-0.5473372781065089</v>
      </c>
      <c r="Q51" s="65">
        <v>19</v>
      </c>
      <c r="R51" s="66">
        <v>19</v>
      </c>
      <c r="S51" s="26">
        <f>(D51/D$13)</f>
        <v>1</v>
      </c>
      <c r="T51" s="27">
        <f>(G51/G$13)</f>
        <v>0.5256609642301711</v>
      </c>
    </row>
    <row r="52" spans="2:20" ht="15">
      <c r="B52" s="51" t="s">
        <v>46</v>
      </c>
      <c r="C52" s="4">
        <v>44</v>
      </c>
      <c r="D52" s="13">
        <v>44</v>
      </c>
      <c r="E52" s="5">
        <f>(D52/C52)</f>
        <v>1</v>
      </c>
      <c r="F52" s="36">
        <v>209</v>
      </c>
      <c r="G52" s="4">
        <v>199</v>
      </c>
      <c r="H52" s="37">
        <f>(G52/F52)</f>
        <v>0.9521531100478469</v>
      </c>
      <c r="I52" s="6">
        <f>(C52-F52)</f>
        <v>-165</v>
      </c>
      <c r="J52" s="7">
        <f>(I52/F52)</f>
        <v>-0.7894736842105263</v>
      </c>
      <c r="K52" s="65">
        <v>24</v>
      </c>
      <c r="L52" s="66">
        <v>22</v>
      </c>
      <c r="M52" s="8">
        <f>(C52/C$13)</f>
        <v>0.040740740740740744</v>
      </c>
      <c r="N52" s="8">
        <f>(F52/F$13)</f>
        <v>0.1664012738853503</v>
      </c>
      <c r="O52" s="24">
        <f>(D52-G52)</f>
        <v>-155</v>
      </c>
      <c r="P52" s="25">
        <f>(O52/G52)</f>
        <v>-0.7788944723618091</v>
      </c>
      <c r="Q52" s="65">
        <v>24</v>
      </c>
      <c r="R52" s="66">
        <v>23</v>
      </c>
      <c r="S52" s="26">
        <f>(D52/D$13)</f>
        <v>0.2875816993464052</v>
      </c>
      <c r="T52" s="27">
        <f>(G52/G$13)</f>
        <v>0.3094867807153966</v>
      </c>
    </row>
    <row r="53" spans="2:20" ht="15">
      <c r="B53" s="51" t="s">
        <v>47</v>
      </c>
      <c r="C53" s="4">
        <v>348</v>
      </c>
      <c r="D53" s="13">
        <v>208</v>
      </c>
      <c r="E53" s="5">
        <f>(D53/C53)</f>
        <v>0.5977011494252874</v>
      </c>
      <c r="F53" s="36">
        <v>1003</v>
      </c>
      <c r="G53" s="4">
        <v>828</v>
      </c>
      <c r="H53" s="37">
        <f>(G53/F53)</f>
        <v>0.8255234297108675</v>
      </c>
      <c r="I53" s="6">
        <f>(C53-F53)</f>
        <v>-655</v>
      </c>
      <c r="J53" s="7">
        <f>(I53/F53)</f>
        <v>-0.6530408773678963</v>
      </c>
      <c r="K53" s="65">
        <v>12</v>
      </c>
      <c r="L53" s="66">
        <v>12</v>
      </c>
      <c r="M53" s="8">
        <f>(C53/C$13)</f>
        <v>0.32222222222222224</v>
      </c>
      <c r="N53" s="8">
        <f>(F53/F$13)</f>
        <v>0.7985668789808917</v>
      </c>
      <c r="O53" s="24">
        <f>(D53-G53)</f>
        <v>-620</v>
      </c>
      <c r="P53" s="25">
        <f>(O53/G53)</f>
        <v>-0.748792270531401</v>
      </c>
      <c r="Q53" s="65">
        <v>14</v>
      </c>
      <c r="R53" s="66">
        <v>11</v>
      </c>
      <c r="S53" s="26">
        <f>(D53/D$13)</f>
        <v>1.3594771241830066</v>
      </c>
      <c r="T53" s="27">
        <f>(G53/G$13)</f>
        <v>1.2877138413685847</v>
      </c>
    </row>
    <row r="54" spans="2:20" ht="15">
      <c r="B54" s="52" t="s">
        <v>48</v>
      </c>
      <c r="C54" s="40">
        <v>230</v>
      </c>
      <c r="D54" s="40">
        <v>183</v>
      </c>
      <c r="E54" s="30">
        <f>(D54/C54)</f>
        <v>0.7956521739130434</v>
      </c>
      <c r="F54" s="39">
        <v>1121</v>
      </c>
      <c r="G54" s="40">
        <v>712</v>
      </c>
      <c r="H54" s="41">
        <f>(G54/F54)</f>
        <v>0.6351471900089206</v>
      </c>
      <c r="I54" s="70">
        <f>(C54-F54)</f>
        <v>-891</v>
      </c>
      <c r="J54" s="71">
        <f>(I54/F54)</f>
        <v>-0.7948260481712757</v>
      </c>
      <c r="K54" s="68">
        <v>17</v>
      </c>
      <c r="L54" s="69">
        <v>11</v>
      </c>
      <c r="M54" s="31">
        <f>(C54/C$13)</f>
        <v>0.21296296296296297</v>
      </c>
      <c r="N54" s="31">
        <f>(F54/F$13)</f>
        <v>0.892515923566879</v>
      </c>
      <c r="O54" s="29">
        <f>(D54-G54)</f>
        <v>-529</v>
      </c>
      <c r="P54" s="30">
        <f>(O54/G54)</f>
        <v>-0.7429775280898876</v>
      </c>
      <c r="Q54" s="68">
        <v>17</v>
      </c>
      <c r="R54" s="69">
        <v>13</v>
      </c>
      <c r="S54" s="31">
        <f>(D54/D$13)</f>
        <v>1.196078431372549</v>
      </c>
      <c r="T54" s="32">
        <f>(G54/G$13)</f>
        <v>1.1073094867807154</v>
      </c>
    </row>
    <row r="56" ht="15">
      <c r="B56" s="10" t="s">
        <v>49</v>
      </c>
    </row>
    <row r="57" ht="15">
      <c r="B57" s="10" t="s">
        <v>50</v>
      </c>
    </row>
  </sheetData>
  <sheetProtection/>
  <mergeCells count="4">
    <mergeCell ref="C3:E3"/>
    <mergeCell ref="F3:H3"/>
    <mergeCell ref="I3:N3"/>
    <mergeCell ref="O3:T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2009-06-02T14:04:29Z</dcterms:created>
  <dcterms:modified xsi:type="dcterms:W3CDTF">2009-06-02T14:06:53Z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