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AG-Census\Ag Census 2017\Sustainability\"/>
    </mc:Choice>
  </mc:AlternateContent>
  <xr:revisionPtr revIDLastSave="0" documentId="13_ncr:1_{40B4F450-3B65-4D2E-9489-9FC2607A4F0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able 4Sales" sheetId="4" r:id="rId1"/>
    <sheet name="Sheet1" sheetId="1" r:id="rId2"/>
    <sheet name="Sheet2" sheetId="2" r:id="rId3"/>
    <sheet name="Sheet3" sheetId="3" r:id="rId4"/>
    <sheet name="Sort" sheetId="6" r:id="rId5"/>
  </sheets>
  <definedNames>
    <definedName name="_xlnm._FilterDatabase" localSheetId="4" hidden="1">Sort!$A$2:$K$45</definedName>
    <definedName name="_xlnm.Print_Area" localSheetId="0">'Table 4Sales'!$A$3:$S$52</definedName>
    <definedName name="_xlnm.Print_Titles" localSheetId="1">Sheet1!$A:$A,Sheet1!$4:$5</definedName>
    <definedName name="_xlnm.Print_Titles" localSheetId="0">'Table 4Sales'!$A:$A,'Table 4Sales'!$1:$5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C22" i="4" l="1"/>
  <c r="F8" i="4" l="1"/>
  <c r="B8" i="4"/>
  <c r="E29" i="6"/>
  <c r="E37" i="6"/>
  <c r="E36" i="6"/>
  <c r="E17" i="6"/>
  <c r="E11" i="6"/>
  <c r="E10" i="6"/>
  <c r="E41" i="6"/>
  <c r="E22" i="6"/>
  <c r="E33" i="6"/>
  <c r="E21" i="6"/>
  <c r="E27" i="6"/>
  <c r="E7" i="6"/>
  <c r="E8" i="6"/>
  <c r="E9" i="6"/>
  <c r="E34" i="6"/>
  <c r="E15" i="6"/>
  <c r="E28" i="6"/>
  <c r="E35" i="6"/>
  <c r="E31" i="6" s="1"/>
  <c r="E16" i="6"/>
  <c r="E23" i="6"/>
  <c r="E42" i="6"/>
  <c r="E43" i="6"/>
  <c r="E44" i="6"/>
  <c r="E3" i="6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8" i="4"/>
  <c r="E39" i="6" l="1"/>
  <c r="E25" i="6"/>
  <c r="E19" i="6"/>
  <c r="D54" i="6" l="1"/>
  <c r="C52" i="6"/>
  <c r="B51" i="6"/>
  <c r="C50" i="6" s="1"/>
  <c r="B50" i="6"/>
  <c r="L48" i="6"/>
  <c r="K44" i="6"/>
  <c r="K43" i="6"/>
  <c r="K42" i="6"/>
  <c r="K41" i="6"/>
  <c r="K40" i="6"/>
  <c r="I39" i="6"/>
  <c r="I31" i="6" s="1"/>
  <c r="I25" i="6" s="1"/>
  <c r="I19" i="6" s="1"/>
  <c r="I13" i="6" s="1"/>
  <c r="I5" i="6" s="1"/>
  <c r="H39" i="6"/>
  <c r="H31" i="6" s="1"/>
  <c r="H25" i="6" s="1"/>
  <c r="H19" i="6" s="1"/>
  <c r="H13" i="6" s="1"/>
  <c r="H5" i="6" s="1"/>
  <c r="G39" i="6"/>
  <c r="F39" i="6"/>
  <c r="F31" i="6" s="1"/>
  <c r="F25" i="6" s="1"/>
  <c r="F19" i="6" s="1"/>
  <c r="F13" i="6" s="1"/>
  <c r="F5" i="6" s="1"/>
  <c r="D39" i="6"/>
  <c r="K39" i="6" s="1"/>
  <c r="K38" i="6"/>
  <c r="K37" i="6"/>
  <c r="K36" i="6"/>
  <c r="K35" i="6"/>
  <c r="K34" i="6"/>
  <c r="K33" i="6"/>
  <c r="K32" i="6"/>
  <c r="G31" i="6"/>
  <c r="G25" i="6" s="1"/>
  <c r="G19" i="6" s="1"/>
  <c r="G13" i="6" s="1"/>
  <c r="G5" i="6" s="1"/>
  <c r="K30" i="6"/>
  <c r="K29" i="6"/>
  <c r="K28" i="6"/>
  <c r="K27" i="6"/>
  <c r="K26" i="6"/>
  <c r="W25" i="6"/>
  <c r="V25" i="6"/>
  <c r="P25" i="6"/>
  <c r="R25" i="6" s="1"/>
  <c r="O25" i="6"/>
  <c r="Q25" i="6" s="1"/>
  <c r="W24" i="6"/>
  <c r="V24" i="6"/>
  <c r="P24" i="6"/>
  <c r="R24" i="6" s="1"/>
  <c r="O24" i="6"/>
  <c r="Q24" i="6" s="1"/>
  <c r="K24" i="6"/>
  <c r="W23" i="6"/>
  <c r="V23" i="6"/>
  <c r="P23" i="6"/>
  <c r="R23" i="6" s="1"/>
  <c r="O23" i="6"/>
  <c r="Q23" i="6" s="1"/>
  <c r="K23" i="6"/>
  <c r="W22" i="6"/>
  <c r="V22" i="6"/>
  <c r="P22" i="6"/>
  <c r="R22" i="6" s="1"/>
  <c r="O22" i="6"/>
  <c r="Q22" i="6" s="1"/>
  <c r="K22" i="6"/>
  <c r="W21" i="6"/>
  <c r="V21" i="6"/>
  <c r="P21" i="6"/>
  <c r="R21" i="6" s="1"/>
  <c r="O21" i="6"/>
  <c r="Q21" i="6" s="1"/>
  <c r="K21" i="6"/>
  <c r="W20" i="6"/>
  <c r="V20" i="6"/>
  <c r="P20" i="6"/>
  <c r="R20" i="6" s="1"/>
  <c r="O20" i="6"/>
  <c r="Q20" i="6" s="1"/>
  <c r="K20" i="6"/>
  <c r="W19" i="6"/>
  <c r="V19" i="6"/>
  <c r="P19" i="6"/>
  <c r="R19" i="6" s="1"/>
  <c r="O19" i="6"/>
  <c r="Q19" i="6" s="1"/>
  <c r="W18" i="6"/>
  <c r="V18" i="6"/>
  <c r="P18" i="6"/>
  <c r="R18" i="6" s="1"/>
  <c r="O18" i="6"/>
  <c r="Q18" i="6" s="1"/>
  <c r="K18" i="6"/>
  <c r="W17" i="6"/>
  <c r="V17" i="6"/>
  <c r="P17" i="6"/>
  <c r="R17" i="6" s="1"/>
  <c r="O17" i="6"/>
  <c r="Q17" i="6" s="1"/>
  <c r="K17" i="6"/>
  <c r="W16" i="6"/>
  <c r="V16" i="6"/>
  <c r="P16" i="6"/>
  <c r="R16" i="6" s="1"/>
  <c r="O16" i="6"/>
  <c r="Q16" i="6" s="1"/>
  <c r="K16" i="6"/>
  <c r="AC15" i="6"/>
  <c r="W15" i="6"/>
  <c r="V15" i="6"/>
  <c r="P15" i="6"/>
  <c r="R15" i="6" s="1"/>
  <c r="O15" i="6"/>
  <c r="Q15" i="6" s="1"/>
  <c r="K15" i="6"/>
  <c r="AC14" i="6"/>
  <c r="W14" i="6"/>
  <c r="V14" i="6"/>
  <c r="P14" i="6"/>
  <c r="R14" i="6" s="1"/>
  <c r="O14" i="6"/>
  <c r="Q14" i="6" s="1"/>
  <c r="K14" i="6"/>
  <c r="AC13" i="6"/>
  <c r="W13" i="6"/>
  <c r="V13" i="6"/>
  <c r="P13" i="6"/>
  <c r="R13" i="6" s="1"/>
  <c r="O13" i="6"/>
  <c r="Q13" i="6" s="1"/>
  <c r="E13" i="6"/>
  <c r="AC12" i="6"/>
  <c r="W12" i="6"/>
  <c r="V12" i="6"/>
  <c r="P12" i="6"/>
  <c r="R12" i="6" s="1"/>
  <c r="O12" i="6"/>
  <c r="Q12" i="6" s="1"/>
  <c r="K12" i="6"/>
  <c r="AC11" i="6"/>
  <c r="W11" i="6"/>
  <c r="V11" i="6"/>
  <c r="P11" i="6"/>
  <c r="R11" i="6" s="1"/>
  <c r="O11" i="6"/>
  <c r="Q11" i="6" s="1"/>
  <c r="K11" i="6"/>
  <c r="AC10" i="6"/>
  <c r="W10" i="6"/>
  <c r="V10" i="6"/>
  <c r="P10" i="6"/>
  <c r="R10" i="6" s="1"/>
  <c r="O10" i="6"/>
  <c r="Q10" i="6" s="1"/>
  <c r="K10" i="6"/>
  <c r="AC9" i="6"/>
  <c r="W9" i="6"/>
  <c r="V9" i="6"/>
  <c r="P9" i="6"/>
  <c r="R9" i="6" s="1"/>
  <c r="O9" i="6"/>
  <c r="Q9" i="6" s="1"/>
  <c r="K9" i="6"/>
  <c r="AC8" i="6"/>
  <c r="W8" i="6"/>
  <c r="V8" i="6"/>
  <c r="P8" i="6"/>
  <c r="R8" i="6" s="1"/>
  <c r="O8" i="6"/>
  <c r="Q8" i="6" s="1"/>
  <c r="K8" i="6"/>
  <c r="AC7" i="6"/>
  <c r="W7" i="6"/>
  <c r="V7" i="6"/>
  <c r="P7" i="6"/>
  <c r="R7" i="6" s="1"/>
  <c r="O7" i="6"/>
  <c r="Q7" i="6" s="1"/>
  <c r="K7" i="6"/>
  <c r="AC6" i="6"/>
  <c r="W6" i="6"/>
  <c r="V6" i="6"/>
  <c r="P6" i="6"/>
  <c r="R6" i="6" s="1"/>
  <c r="O6" i="6"/>
  <c r="Q6" i="6" s="1"/>
  <c r="K6" i="6"/>
  <c r="AC5" i="6"/>
  <c r="W5" i="6"/>
  <c r="V5" i="6"/>
  <c r="P5" i="6"/>
  <c r="R5" i="6" s="1"/>
  <c r="O5" i="6"/>
  <c r="Q5" i="6" s="1"/>
  <c r="E5" i="6"/>
  <c r="AC4" i="6"/>
  <c r="W4" i="6"/>
  <c r="V4" i="6"/>
  <c r="P4" i="6"/>
  <c r="R4" i="6" s="1"/>
  <c r="O4" i="6"/>
  <c r="Q4" i="6" s="1"/>
  <c r="K4" i="6"/>
  <c r="AC3" i="6"/>
  <c r="W3" i="6"/>
  <c r="V3" i="6"/>
  <c r="P3" i="6"/>
  <c r="R3" i="6" s="1"/>
  <c r="O3" i="6"/>
  <c r="Q3" i="6" s="1"/>
  <c r="K3" i="6"/>
  <c r="D31" i="6" l="1"/>
  <c r="D50" i="6"/>
  <c r="D25" i="6" l="1"/>
  <c r="K31" i="6"/>
  <c r="K25" i="6" l="1"/>
  <c r="D19" i="6"/>
  <c r="K19" i="6" l="1"/>
  <c r="D13" i="6"/>
  <c r="D5" i="6" s="1"/>
  <c r="K13" i="6" l="1"/>
  <c r="K5" i="6"/>
  <c r="K9" i="4" l="1"/>
  <c r="K11" i="4"/>
  <c r="K17" i="4"/>
  <c r="K19" i="4"/>
  <c r="K23" i="4"/>
  <c r="K25" i="4"/>
  <c r="K29" i="4"/>
  <c r="K31" i="4"/>
  <c r="K35" i="4"/>
  <c r="K37" i="4"/>
  <c r="K43" i="4"/>
  <c r="K45" i="4"/>
  <c r="J9" i="4"/>
  <c r="J10" i="4"/>
  <c r="K10" i="4" s="1"/>
  <c r="J11" i="4"/>
  <c r="J12" i="4"/>
  <c r="K12" i="4" s="1"/>
  <c r="J13" i="4"/>
  <c r="K13" i="4" s="1"/>
  <c r="J14" i="4"/>
  <c r="K14" i="4" s="1"/>
  <c r="J15" i="4"/>
  <c r="K15" i="4" s="1"/>
  <c r="J16" i="4"/>
  <c r="K16" i="4" s="1"/>
  <c r="J17" i="4"/>
  <c r="J18" i="4"/>
  <c r="K18" i="4" s="1"/>
  <c r="J19" i="4"/>
  <c r="J20" i="4"/>
  <c r="K20" i="4" s="1"/>
  <c r="J21" i="4"/>
  <c r="K21" i="4" s="1"/>
  <c r="J22" i="4"/>
  <c r="K22" i="4" s="1"/>
  <c r="J23" i="4"/>
  <c r="J24" i="4"/>
  <c r="K24" i="4" s="1"/>
  <c r="J25" i="4"/>
  <c r="J26" i="4"/>
  <c r="K26" i="4" s="1"/>
  <c r="J27" i="4"/>
  <c r="K27" i="4" s="1"/>
  <c r="J28" i="4"/>
  <c r="K28" i="4" s="1"/>
  <c r="J29" i="4"/>
  <c r="J30" i="4"/>
  <c r="K30" i="4" s="1"/>
  <c r="J31" i="4"/>
  <c r="J32" i="4"/>
  <c r="K32" i="4" s="1"/>
  <c r="J33" i="4"/>
  <c r="K33" i="4" s="1"/>
  <c r="J34" i="4"/>
  <c r="K34" i="4" s="1"/>
  <c r="J35" i="4"/>
  <c r="J36" i="4"/>
  <c r="K36" i="4" s="1"/>
  <c r="J37" i="4"/>
  <c r="J38" i="4"/>
  <c r="K38" i="4" s="1"/>
  <c r="J39" i="4"/>
  <c r="K39" i="4" s="1"/>
  <c r="J40" i="4"/>
  <c r="K40" i="4" s="1"/>
  <c r="J41" i="4"/>
  <c r="K41" i="4" s="1"/>
  <c r="J42" i="4"/>
  <c r="K42" i="4" s="1"/>
  <c r="J43" i="4"/>
  <c r="J44" i="4"/>
  <c r="K44" i="4" s="1"/>
  <c r="J45" i="4"/>
  <c r="J46" i="4"/>
  <c r="K46" i="4" s="1"/>
  <c r="J47" i="4"/>
  <c r="K47" i="4" s="1"/>
  <c r="J48" i="4"/>
  <c r="K48" i="4" s="1"/>
  <c r="J49" i="4"/>
  <c r="K49" i="4" s="1"/>
  <c r="K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8" i="4"/>
  <c r="N7" i="1" l="1"/>
  <c r="O7" i="1"/>
  <c r="S7" i="1" s="1"/>
  <c r="R7" i="1"/>
  <c r="L8" i="1"/>
  <c r="R8" i="1"/>
  <c r="S8" i="1"/>
  <c r="M15" i="1"/>
  <c r="M47" i="1"/>
  <c r="L9" i="1"/>
  <c r="L10" i="1"/>
  <c r="L11" i="1"/>
  <c r="M11" i="1" s="1"/>
  <c r="L12" i="1"/>
  <c r="L13" i="1"/>
  <c r="L14" i="1"/>
  <c r="L15" i="1"/>
  <c r="L16" i="1"/>
  <c r="M16" i="1" s="1"/>
  <c r="L17" i="1"/>
  <c r="L18" i="1"/>
  <c r="L19" i="1"/>
  <c r="M19" i="1" s="1"/>
  <c r="L20" i="1"/>
  <c r="L21" i="1"/>
  <c r="L22" i="1"/>
  <c r="L23" i="1"/>
  <c r="M23" i="1" s="1"/>
  <c r="L24" i="1"/>
  <c r="M24" i="1" s="1"/>
  <c r="L25" i="1"/>
  <c r="L26" i="1"/>
  <c r="L27" i="1"/>
  <c r="M27" i="1" s="1"/>
  <c r="L28" i="1"/>
  <c r="L29" i="1"/>
  <c r="L30" i="1"/>
  <c r="L31" i="1"/>
  <c r="M31" i="1" s="1"/>
  <c r="L32" i="1"/>
  <c r="M32" i="1" s="1"/>
  <c r="L33" i="1"/>
  <c r="L34" i="1"/>
  <c r="L35" i="1"/>
  <c r="M35" i="1" s="1"/>
  <c r="L36" i="1"/>
  <c r="L37" i="1"/>
  <c r="L38" i="1"/>
  <c r="L39" i="1"/>
  <c r="M39" i="1" s="1"/>
  <c r="L40" i="1"/>
  <c r="M40" i="1" s="1"/>
  <c r="L41" i="1"/>
  <c r="L42" i="1"/>
  <c r="L43" i="1"/>
  <c r="M43" i="1" s="1"/>
  <c r="L44" i="1"/>
  <c r="L45" i="1"/>
  <c r="L46" i="1"/>
  <c r="L47" i="1"/>
  <c r="L48" i="1"/>
  <c r="M48" i="1" s="1"/>
  <c r="L49" i="1"/>
  <c r="L50" i="1"/>
  <c r="L51" i="1"/>
  <c r="M51" i="1" s="1"/>
  <c r="L52" i="1"/>
  <c r="L53" i="1"/>
  <c r="L54" i="1"/>
  <c r="L55" i="1"/>
  <c r="M55" i="1" s="1"/>
  <c r="L56" i="1"/>
  <c r="M56" i="1" s="1"/>
  <c r="L57" i="1"/>
  <c r="J8" i="1"/>
  <c r="K8" i="1" s="1"/>
  <c r="J9" i="1"/>
  <c r="K9" i="1" s="1"/>
  <c r="J10" i="1"/>
  <c r="J11" i="1"/>
  <c r="J12" i="1"/>
  <c r="J13" i="1"/>
  <c r="K13" i="1" s="1"/>
  <c r="J14" i="1"/>
  <c r="K14" i="1" s="1"/>
  <c r="J15" i="1"/>
  <c r="J16" i="1"/>
  <c r="J17" i="1"/>
  <c r="K17" i="1" s="1"/>
  <c r="J18" i="1"/>
  <c r="J19" i="1"/>
  <c r="J20" i="1"/>
  <c r="J21" i="1"/>
  <c r="K21" i="1" s="1"/>
  <c r="J22" i="1"/>
  <c r="K22" i="1" s="1"/>
  <c r="J23" i="1"/>
  <c r="J24" i="1"/>
  <c r="J25" i="1"/>
  <c r="J26" i="1"/>
  <c r="J27" i="1"/>
  <c r="J28" i="1"/>
  <c r="J29" i="1"/>
  <c r="K29" i="1" s="1"/>
  <c r="J30" i="1"/>
  <c r="K30" i="1" s="1"/>
  <c r="J31" i="1"/>
  <c r="J32" i="1"/>
  <c r="J33" i="1"/>
  <c r="K33" i="1" s="1"/>
  <c r="J34" i="1"/>
  <c r="J35" i="1"/>
  <c r="J36" i="1"/>
  <c r="J37" i="1"/>
  <c r="K37" i="1" s="1"/>
  <c r="J38" i="1"/>
  <c r="K38" i="1" s="1"/>
  <c r="J39" i="1"/>
  <c r="J40" i="1"/>
  <c r="J41" i="1"/>
  <c r="K41" i="1" s="1"/>
  <c r="J42" i="1"/>
  <c r="J43" i="1"/>
  <c r="J44" i="1"/>
  <c r="J45" i="1"/>
  <c r="K45" i="1" s="1"/>
  <c r="J46" i="1"/>
  <c r="K46" i="1" s="1"/>
  <c r="J47" i="1"/>
  <c r="J48" i="1"/>
  <c r="J49" i="1"/>
  <c r="K49" i="1" s="1"/>
  <c r="J50" i="1"/>
  <c r="J51" i="1"/>
  <c r="J52" i="1"/>
  <c r="J53" i="1"/>
  <c r="K53" i="1" s="1"/>
  <c r="J54" i="1"/>
  <c r="K54" i="1" s="1"/>
  <c r="J55" i="1"/>
  <c r="J56" i="1"/>
  <c r="J5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H7" i="1"/>
  <c r="I7" i="1" s="1"/>
  <c r="F7" i="1"/>
  <c r="G7" i="1" s="1"/>
  <c r="D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7" i="1"/>
  <c r="C7" i="1" s="1"/>
  <c r="R9" i="1"/>
  <c r="S9" i="1"/>
  <c r="R10" i="1"/>
  <c r="S10" i="1"/>
  <c r="M10" i="1" s="1"/>
  <c r="R11" i="1"/>
  <c r="S11" i="1"/>
  <c r="R12" i="1"/>
  <c r="K12" i="1" s="1"/>
  <c r="S12" i="1"/>
  <c r="R13" i="1"/>
  <c r="S13" i="1"/>
  <c r="R14" i="1"/>
  <c r="S14" i="1"/>
  <c r="M14" i="1" s="1"/>
  <c r="R15" i="1"/>
  <c r="S15" i="1"/>
  <c r="R16" i="1"/>
  <c r="K16" i="1" s="1"/>
  <c r="S16" i="1"/>
  <c r="R17" i="1"/>
  <c r="S17" i="1"/>
  <c r="R18" i="1"/>
  <c r="S18" i="1"/>
  <c r="M18" i="1" s="1"/>
  <c r="R19" i="1"/>
  <c r="S19" i="1"/>
  <c r="R20" i="1"/>
  <c r="K20" i="1" s="1"/>
  <c r="S20" i="1"/>
  <c r="R21" i="1"/>
  <c r="S21" i="1"/>
  <c r="R22" i="1"/>
  <c r="S22" i="1"/>
  <c r="M22" i="1" s="1"/>
  <c r="R23" i="1"/>
  <c r="S23" i="1"/>
  <c r="R24" i="1"/>
  <c r="K24" i="1" s="1"/>
  <c r="S24" i="1"/>
  <c r="R25" i="1"/>
  <c r="K25" i="1" s="1"/>
  <c r="S25" i="1"/>
  <c r="R26" i="1"/>
  <c r="S26" i="1"/>
  <c r="M26" i="1" s="1"/>
  <c r="R27" i="1"/>
  <c r="S27" i="1"/>
  <c r="R28" i="1"/>
  <c r="K28" i="1" s="1"/>
  <c r="S28" i="1"/>
  <c r="R29" i="1"/>
  <c r="S29" i="1"/>
  <c r="R30" i="1"/>
  <c r="S30" i="1"/>
  <c r="M30" i="1" s="1"/>
  <c r="R31" i="1"/>
  <c r="S31" i="1"/>
  <c r="R32" i="1"/>
  <c r="K32" i="1" s="1"/>
  <c r="S32" i="1"/>
  <c r="R33" i="1"/>
  <c r="S33" i="1"/>
  <c r="R34" i="1"/>
  <c r="S34" i="1"/>
  <c r="M34" i="1" s="1"/>
  <c r="R35" i="1"/>
  <c r="S35" i="1"/>
  <c r="R36" i="1"/>
  <c r="K36" i="1" s="1"/>
  <c r="S36" i="1"/>
  <c r="R37" i="1"/>
  <c r="S37" i="1"/>
  <c r="R38" i="1"/>
  <c r="S38" i="1"/>
  <c r="M38" i="1" s="1"/>
  <c r="R39" i="1"/>
  <c r="S39" i="1"/>
  <c r="R40" i="1"/>
  <c r="K40" i="1" s="1"/>
  <c r="S40" i="1"/>
  <c r="R41" i="1"/>
  <c r="S41" i="1"/>
  <c r="R42" i="1"/>
  <c r="S42" i="1"/>
  <c r="M42" i="1" s="1"/>
  <c r="R43" i="1"/>
  <c r="S43" i="1"/>
  <c r="R44" i="1"/>
  <c r="K44" i="1" s="1"/>
  <c r="S44" i="1"/>
  <c r="R45" i="1"/>
  <c r="S45" i="1"/>
  <c r="R46" i="1"/>
  <c r="S46" i="1"/>
  <c r="M46" i="1" s="1"/>
  <c r="R47" i="1"/>
  <c r="S47" i="1"/>
  <c r="R48" i="1"/>
  <c r="K48" i="1" s="1"/>
  <c r="S48" i="1"/>
  <c r="R49" i="1"/>
  <c r="S49" i="1"/>
  <c r="R50" i="1"/>
  <c r="S50" i="1"/>
  <c r="M50" i="1" s="1"/>
  <c r="R51" i="1"/>
  <c r="S51" i="1"/>
  <c r="R52" i="1"/>
  <c r="K52" i="1" s="1"/>
  <c r="S52" i="1"/>
  <c r="R53" i="1"/>
  <c r="S53" i="1"/>
  <c r="R54" i="1"/>
  <c r="S54" i="1"/>
  <c r="M54" i="1" s="1"/>
  <c r="R55" i="1"/>
  <c r="S55" i="1"/>
  <c r="R56" i="1"/>
  <c r="K56" i="1" s="1"/>
  <c r="S56" i="1"/>
  <c r="R57" i="1"/>
  <c r="K57" i="1" s="1"/>
  <c r="S57" i="1"/>
  <c r="K51" i="1" l="1"/>
  <c r="K43" i="1"/>
  <c r="K35" i="1"/>
  <c r="K27" i="1"/>
  <c r="K19" i="1"/>
  <c r="K11" i="1"/>
  <c r="M53" i="1"/>
  <c r="M45" i="1"/>
  <c r="M37" i="1"/>
  <c r="M29" i="1"/>
  <c r="M21" i="1"/>
  <c r="M13" i="1"/>
  <c r="K50" i="1"/>
  <c r="K42" i="1"/>
  <c r="K34" i="1"/>
  <c r="K26" i="1"/>
  <c r="K18" i="1"/>
  <c r="K10" i="1"/>
  <c r="M52" i="1"/>
  <c r="M44" i="1"/>
  <c r="M36" i="1"/>
  <c r="M28" i="1"/>
  <c r="M20" i="1"/>
  <c r="M12" i="1"/>
  <c r="L7" i="1"/>
  <c r="M7" i="1" s="1"/>
  <c r="K55" i="1"/>
  <c r="K47" i="1"/>
  <c r="K39" i="1"/>
  <c r="K31" i="1"/>
  <c r="K23" i="1"/>
  <c r="K15" i="1"/>
  <c r="M57" i="1"/>
  <c r="M49" i="1"/>
  <c r="M41" i="1"/>
  <c r="M33" i="1"/>
  <c r="M25" i="1"/>
  <c r="M17" i="1"/>
  <c r="M9" i="1"/>
  <c r="J7" i="1"/>
  <c r="K7" i="1" s="1"/>
  <c r="M8" i="1"/>
  <c r="E7" i="1"/>
</calcChain>
</file>

<file path=xl/sharedStrings.xml><?xml version="1.0" encoding="utf-8"?>
<sst xmlns="http://schemas.openxmlformats.org/spreadsheetml/2006/main" count="504" uniqueCount="122">
  <si>
    <t>Percentage</t>
  </si>
  <si>
    <t>Washington</t>
  </si>
  <si>
    <t xml:space="preserve">Prepared by the Maryland Department of Planning, February 2015. </t>
  </si>
  <si>
    <t>Value of Agricultural Products Sold Directly to Individuals for Human Consumption</t>
  </si>
  <si>
    <t>Total Farm Sales</t>
  </si>
  <si>
    <t>All Sales in $1,000's</t>
  </si>
  <si>
    <t>Total Farms</t>
  </si>
  <si>
    <t>Overall Average Sales per Farm</t>
  </si>
  <si>
    <t>Value</t>
  </si>
  <si>
    <t>Retail Sales for Human Consumption in $1,000's</t>
  </si>
  <si>
    <t>Farms with Retail Sales to Individuals</t>
  </si>
  <si>
    <t>Average Retail Sales by Farm to Individuals</t>
  </si>
  <si>
    <t>Extracted from the 2007 and 2012 Censuses of Agriculture.</t>
  </si>
  <si>
    <t>Table 4:  Value Of Agricultural Products Sold Directly To Individuals For Human Consumptionin, 2012</t>
  </si>
  <si>
    <t>MARYLAND</t>
  </si>
  <si>
    <t/>
  </si>
  <si>
    <t>BALTIMORE REGION</t>
  </si>
  <si>
    <t>Anne Arundel</t>
  </si>
  <si>
    <t>Baltimore</t>
  </si>
  <si>
    <t>Carroll</t>
  </si>
  <si>
    <t>Harford</t>
  </si>
  <si>
    <t>Howard</t>
  </si>
  <si>
    <t>WASHINGTON SUBURBAN REGION</t>
  </si>
  <si>
    <t>Frederick</t>
  </si>
  <si>
    <t>Montgomery</t>
  </si>
  <si>
    <t>Prince George's</t>
  </si>
  <si>
    <t>SOUTHERN MARYLAND REGION</t>
  </si>
  <si>
    <t>Calvert</t>
  </si>
  <si>
    <t>Charles</t>
  </si>
  <si>
    <t>St. Mary's</t>
  </si>
  <si>
    <t>WESTERN MARYLAND REGION</t>
  </si>
  <si>
    <t>Allegany</t>
  </si>
  <si>
    <t>Garrett</t>
  </si>
  <si>
    <t>UPPER EASTERN SHORE REGION</t>
  </si>
  <si>
    <t>Caroline</t>
  </si>
  <si>
    <t>Cecil</t>
  </si>
  <si>
    <t>Kent</t>
  </si>
  <si>
    <t>Queen Anne's</t>
  </si>
  <si>
    <t>Talbot</t>
  </si>
  <si>
    <t>LOWER EASTERN SHORE REGION</t>
  </si>
  <si>
    <t>Dorchester</t>
  </si>
  <si>
    <t>Somerset</t>
  </si>
  <si>
    <t>Wicomico</t>
  </si>
  <si>
    <t>Worcester</t>
  </si>
  <si>
    <t>Retail Sales for Human Consumption</t>
  </si>
  <si>
    <t>Line Sort2</t>
  </si>
  <si>
    <t>Cntycode</t>
  </si>
  <si>
    <t>LEANAME</t>
  </si>
  <si>
    <t>County</t>
  </si>
  <si>
    <t>County ANSI</t>
  </si>
  <si>
    <t>ALLEGANY</t>
  </si>
  <si>
    <t>ANNE ARUNDEL</t>
  </si>
  <si>
    <t>BALTIMORE</t>
  </si>
  <si>
    <t>CALVERT</t>
  </si>
  <si>
    <t>Anne Arundel County</t>
  </si>
  <si>
    <t>CAROLINE</t>
  </si>
  <si>
    <t>Baltimore County</t>
  </si>
  <si>
    <t>CARROLL</t>
  </si>
  <si>
    <t>Carroll County</t>
  </si>
  <si>
    <t>CECIL</t>
  </si>
  <si>
    <t>Harford County</t>
  </si>
  <si>
    <t>CHARLES</t>
  </si>
  <si>
    <t>Howard County</t>
  </si>
  <si>
    <t>DORCHESTER</t>
  </si>
  <si>
    <t>FREDERICK</t>
  </si>
  <si>
    <t>GARRETT</t>
  </si>
  <si>
    <t>HARFORD</t>
  </si>
  <si>
    <t>HOWARD</t>
  </si>
  <si>
    <t>Frederick County</t>
  </si>
  <si>
    <t>KENT</t>
  </si>
  <si>
    <t>Montgomery County</t>
  </si>
  <si>
    <t>MONTGOMERY</t>
  </si>
  <si>
    <t>Prince George's County</t>
  </si>
  <si>
    <t>PRINCE GEORGES</t>
  </si>
  <si>
    <t>QUEEN ANNES</t>
  </si>
  <si>
    <t>ST MARYS</t>
  </si>
  <si>
    <t>SOMERSET</t>
  </si>
  <si>
    <t>Calvert County</t>
  </si>
  <si>
    <t>TALBOT</t>
  </si>
  <si>
    <t>Charles County</t>
  </si>
  <si>
    <t>WASHINGTON</t>
  </si>
  <si>
    <t>St. Mary's County</t>
  </si>
  <si>
    <t>WICOMICO</t>
  </si>
  <si>
    <t>WORCESTER</t>
  </si>
  <si>
    <t>Allegany County</t>
  </si>
  <si>
    <t>Garrett County</t>
  </si>
  <si>
    <t>Washington County</t>
  </si>
  <si>
    <t>Caroline County</t>
  </si>
  <si>
    <t>Cecil County</t>
  </si>
  <si>
    <t>Kent County</t>
  </si>
  <si>
    <t>Queen Anne's County</t>
  </si>
  <si>
    <t>Talbot County</t>
  </si>
  <si>
    <t>Dorchester County</t>
  </si>
  <si>
    <t>Somerset County</t>
  </si>
  <si>
    <t>Wicomico County</t>
  </si>
  <si>
    <t>Worcester County</t>
  </si>
  <si>
    <t>Value 1000's</t>
  </si>
  <si>
    <t xml:space="preserve"> Anne Arundel</t>
  </si>
  <si>
    <t xml:space="preserve"> Baltimore</t>
  </si>
  <si>
    <t xml:space="preserve"> Carroll</t>
  </si>
  <si>
    <t xml:space="preserve"> Harford</t>
  </si>
  <si>
    <t xml:space="preserve"> Howard</t>
  </si>
  <si>
    <t xml:space="preserve"> Frederick</t>
  </si>
  <si>
    <t xml:space="preserve"> Montgomery</t>
  </si>
  <si>
    <t xml:space="preserve"> Prince George's</t>
  </si>
  <si>
    <t xml:space="preserve"> Calvert</t>
  </si>
  <si>
    <t xml:space="preserve"> Charles</t>
  </si>
  <si>
    <t xml:space="preserve"> St. Mary's</t>
  </si>
  <si>
    <t xml:space="preserve"> Allegany</t>
  </si>
  <si>
    <t xml:space="preserve"> Garrett</t>
  </si>
  <si>
    <t xml:space="preserve"> Washington</t>
  </si>
  <si>
    <t xml:space="preserve"> Caroline</t>
  </si>
  <si>
    <t xml:space="preserve"> Cecil</t>
  </si>
  <si>
    <t xml:space="preserve"> Queen Anne's</t>
  </si>
  <si>
    <t xml:space="preserve"> Talbot</t>
  </si>
  <si>
    <t xml:space="preserve"> Dorchester</t>
  </si>
  <si>
    <t xml:space="preserve"> Somerset</t>
  </si>
  <si>
    <t xml:space="preserve"> Wicomico</t>
  </si>
  <si>
    <t xml:space="preserve"> Worcester</t>
  </si>
  <si>
    <t xml:space="preserve">Prepared by the Maryland Department of Planning, December 2019. </t>
  </si>
  <si>
    <t>Extracted from the 2012 and 2017 Censuses of Agriculture.</t>
  </si>
  <si>
    <t>Table 4: Value of Agricultural Products Sold Directly to Individuals for Human Consumption in Maryland,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</si>
</sst>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_);_(* \(#,##0\);_(* &quot;-&quot;??_);_(@_)"/>
    <numFmt numFmtId="168" formatCode="&quot;$&quot;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8" fillId="0" borderId="0"/>
    <xf numFmtId="0" fontId="4" fillId="0" borderId="0"/>
  </cellStyleXfs>
  <cellXfs count="130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0" fillId="0" borderId="1" xfId="0" applyBorder="1"/>
    <xf numFmtId="3" fontId="3" fillId="0" borderId="1" xfId="0" applyNumberFormat="1" applyFont="1" applyBorder="1"/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6" xfId="0" applyBorder="1" applyAlignment="1">
      <alignment horizontal="right"/>
    </xf>
    <xf numFmtId="165" fontId="1" fillId="0" borderId="24" xfId="0" applyNumberFormat="1" applyFont="1" applyBorder="1"/>
    <xf numFmtId="164" fontId="1" fillId="0" borderId="2" xfId="1" applyNumberFormat="1" applyFont="1" applyBorder="1"/>
    <xf numFmtId="165" fontId="1" fillId="0" borderId="1" xfId="0" applyNumberFormat="1" applyFont="1" applyBorder="1"/>
    <xf numFmtId="3" fontId="1" fillId="0" borderId="1" xfId="0" applyNumberFormat="1" applyFont="1" applyBorder="1"/>
    <xf numFmtId="165" fontId="1" fillId="0" borderId="2" xfId="0" applyNumberFormat="1" applyFont="1" applyBorder="1"/>
    <xf numFmtId="3" fontId="1" fillId="0" borderId="2" xfId="0" applyNumberFormat="1" applyFont="1" applyBorder="1"/>
    <xf numFmtId="165" fontId="1" fillId="0" borderId="0" xfId="0" applyNumberFormat="1" applyFont="1" applyBorder="1"/>
    <xf numFmtId="165" fontId="1" fillId="0" borderId="25" xfId="0" applyNumberFormat="1" applyFont="1" applyBorder="1"/>
    <xf numFmtId="165" fontId="0" fillId="0" borderId="24" xfId="0" applyNumberFormat="1" applyBorder="1"/>
    <xf numFmtId="164" fontId="4" fillId="0" borderId="2" xfId="1" applyNumberFormat="1" applyFont="1" applyBorder="1"/>
    <xf numFmtId="165" fontId="0" fillId="0" borderId="1" xfId="0" applyNumberFormat="1" applyBorder="1"/>
    <xf numFmtId="165" fontId="0" fillId="0" borderId="2" xfId="0" applyNumberFormat="1" applyBorder="1"/>
    <xf numFmtId="3" fontId="0" fillId="0" borderId="2" xfId="0" applyNumberFormat="1" applyBorder="1"/>
    <xf numFmtId="165" fontId="0" fillId="0" borderId="25" xfId="0" applyNumberFormat="1" applyBorder="1"/>
    <xf numFmtId="165" fontId="6" fillId="0" borderId="24" xfId="0" applyNumberFormat="1" applyFont="1" applyBorder="1"/>
    <xf numFmtId="164" fontId="6" fillId="0" borderId="2" xfId="1" applyNumberFormat="1" applyFont="1" applyBorder="1"/>
    <xf numFmtId="165" fontId="6" fillId="0" borderId="1" xfId="0" applyNumberFormat="1" applyFont="1" applyBorder="1"/>
    <xf numFmtId="3" fontId="6" fillId="0" borderId="1" xfId="0" applyNumberFormat="1" applyFont="1" applyBorder="1"/>
    <xf numFmtId="165" fontId="6" fillId="0" borderId="2" xfId="0" applyNumberFormat="1" applyFont="1" applyBorder="1"/>
    <xf numFmtId="3" fontId="6" fillId="0" borderId="2" xfId="0" applyNumberFormat="1" applyFont="1" applyBorder="1"/>
    <xf numFmtId="165" fontId="0" fillId="0" borderId="27" xfId="0" applyNumberFormat="1" applyBorder="1"/>
    <xf numFmtId="164" fontId="4" fillId="0" borderId="4" xfId="1" applyNumberFormat="1" applyFont="1" applyBorder="1"/>
    <xf numFmtId="165" fontId="0" fillId="0" borderId="3" xfId="0" applyNumberFormat="1" applyBorder="1"/>
    <xf numFmtId="3" fontId="0" fillId="0" borderId="3" xfId="0" applyNumberFormat="1" applyBorder="1"/>
    <xf numFmtId="165" fontId="0" fillId="0" borderId="4" xfId="0" applyNumberFormat="1" applyBorder="1"/>
    <xf numFmtId="3" fontId="0" fillId="0" borderId="4" xfId="0" applyNumberFormat="1" applyBorder="1"/>
    <xf numFmtId="165" fontId="0" fillId="0" borderId="28" xfId="0" applyNumberFormat="1" applyBorder="1"/>
    <xf numFmtId="165" fontId="3" fillId="0" borderId="24" xfId="0" applyNumberFormat="1" applyFont="1" applyBorder="1"/>
    <xf numFmtId="164" fontId="3" fillId="0" borderId="2" xfId="1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3" fontId="3" fillId="0" borderId="2" xfId="0" applyNumberFormat="1" applyFont="1" applyBorder="1"/>
    <xf numFmtId="165" fontId="3" fillId="0" borderId="0" xfId="0" applyNumberFormat="1" applyFont="1" applyBorder="1"/>
    <xf numFmtId="165" fontId="3" fillId="0" borderId="25" xfId="0" applyNumberFormat="1" applyFont="1" applyBorder="1"/>
    <xf numFmtId="0" fontId="5" fillId="0" borderId="0" xfId="0" applyFont="1"/>
    <xf numFmtId="165" fontId="0" fillId="0" borderId="0" xfId="0" applyNumberFormat="1" applyFont="1" applyBorder="1"/>
    <xf numFmtId="165" fontId="0" fillId="0" borderId="3" xfId="0" applyNumberFormat="1" applyFont="1" applyBorder="1"/>
    <xf numFmtId="166" fontId="2" fillId="0" borderId="0" xfId="0" applyNumberFormat="1" applyFont="1" applyBorder="1" applyAlignment="1"/>
    <xf numFmtId="164" fontId="1" fillId="0" borderId="0" xfId="1" applyNumberFormat="1" applyFont="1" applyBorder="1"/>
    <xf numFmtId="0" fontId="0" fillId="0" borderId="30" xfId="0" applyBorder="1"/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wrapText="1"/>
    </xf>
    <xf numFmtId="0" fontId="1" fillId="0" borderId="31" xfId="0" applyFont="1" applyBorder="1"/>
    <xf numFmtId="0" fontId="0" fillId="0" borderId="31" xfId="0" applyBorder="1"/>
    <xf numFmtId="0" fontId="3" fillId="0" borderId="31" xfId="0" applyFont="1" applyBorder="1"/>
    <xf numFmtId="0" fontId="0" fillId="0" borderId="32" xfId="0" applyBorder="1"/>
    <xf numFmtId="0" fontId="0" fillId="0" borderId="0" xfId="0" applyFont="1"/>
    <xf numFmtId="0" fontId="0" fillId="0" borderId="35" xfId="0" applyBorder="1" applyAlignment="1">
      <alignment horizontal="center"/>
    </xf>
    <xf numFmtId="0" fontId="1" fillId="0" borderId="0" xfId="0" applyFont="1"/>
    <xf numFmtId="0" fontId="0" fillId="0" borderId="30" xfId="0" applyBorder="1" applyAlignment="1">
      <alignment vertical="center"/>
    </xf>
    <xf numFmtId="0" fontId="0" fillId="0" borderId="31" xfId="0" applyBorder="1" applyAlignment="1">
      <alignment wrapText="1"/>
    </xf>
    <xf numFmtId="0" fontId="0" fillId="0" borderId="25" xfId="0" applyBorder="1"/>
    <xf numFmtId="0" fontId="0" fillId="0" borderId="2" xfId="0" applyBorder="1"/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/>
    <xf numFmtId="167" fontId="0" fillId="0" borderId="0" xfId="2" applyNumberFormat="1" applyFont="1"/>
    <xf numFmtId="0" fontId="0" fillId="2" borderId="0" xfId="0" applyFill="1" applyBorder="1"/>
    <xf numFmtId="0" fontId="0" fillId="2" borderId="25" xfId="0" applyFill="1" applyBorder="1"/>
    <xf numFmtId="165" fontId="1" fillId="2" borderId="25" xfId="1" applyNumberFormat="1" applyFont="1" applyFill="1" applyBorder="1"/>
    <xf numFmtId="165" fontId="0" fillId="2" borderId="25" xfId="1" applyNumberFormat="1" applyFont="1" applyFill="1" applyBorder="1"/>
    <xf numFmtId="0" fontId="0" fillId="2" borderId="0" xfId="0" applyFill="1"/>
    <xf numFmtId="165" fontId="0" fillId="2" borderId="28" xfId="1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167" fontId="1" fillId="2" borderId="2" xfId="2" applyNumberFormat="1" applyFont="1" applyFill="1" applyBorder="1"/>
    <xf numFmtId="167" fontId="0" fillId="2" borderId="2" xfId="2" applyNumberFormat="1" applyFont="1" applyFill="1" applyBorder="1"/>
    <xf numFmtId="167" fontId="0" fillId="2" borderId="4" xfId="2" applyNumberFormat="1" applyFont="1" applyFill="1" applyBorder="1"/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0" fillId="2" borderId="29" xfId="0" applyNumberFormat="1" applyFill="1" applyBorder="1" applyAlignment="1">
      <alignment horizontal="right"/>
    </xf>
    <xf numFmtId="0" fontId="0" fillId="2" borderId="24" xfId="0" applyFill="1" applyBorder="1"/>
    <xf numFmtId="165" fontId="9" fillId="2" borderId="1" xfId="0" applyNumberFormat="1" applyFont="1" applyFill="1" applyBorder="1" applyAlignment="1">
      <alignment horizontal="right"/>
    </xf>
    <xf numFmtId="164" fontId="1" fillId="2" borderId="2" xfId="1" applyNumberFormat="1" applyFont="1" applyFill="1" applyBorder="1"/>
    <xf numFmtId="165" fontId="0" fillId="2" borderId="1" xfId="0" applyNumberFormat="1" applyFill="1" applyBorder="1" applyAlignment="1">
      <alignment horizontal="right"/>
    </xf>
    <xf numFmtId="164" fontId="0" fillId="2" borderId="2" xfId="1" applyNumberFormat="1" applyFont="1" applyFill="1" applyBorder="1"/>
    <xf numFmtId="168" fontId="0" fillId="2" borderId="1" xfId="0" applyNumberForma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4" fontId="0" fillId="2" borderId="4" xfId="1" applyNumberFormat="1" applyFont="1" applyFill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6" fontId="0" fillId="2" borderId="1" xfId="0" applyNumberFormat="1" applyFill="1" applyBorder="1"/>
    <xf numFmtId="0" fontId="0" fillId="2" borderId="3" xfId="0" applyFill="1" applyBorder="1"/>
    <xf numFmtId="164" fontId="1" fillId="2" borderId="25" xfId="1" applyNumberFormat="1" applyFont="1" applyFill="1" applyBorder="1"/>
    <xf numFmtId="164" fontId="0" fillId="2" borderId="25" xfId="1" applyNumberFormat="1" applyFont="1" applyFill="1" applyBorder="1"/>
    <xf numFmtId="164" fontId="0" fillId="2" borderId="28" xfId="1" applyNumberFormat="1" applyFont="1" applyFill="1" applyBorder="1"/>
  </cellXfs>
  <cellStyles count="6">
    <cellStyle name="Comma" xfId="2" builtinId="3"/>
    <cellStyle name="Normal" xfId="0" builtinId="0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zoomScale="90" zoomScaleNormal="90" workbookViewId="0">
      <selection activeCell="E21" sqref="E21"/>
    </sheetView>
  </sheetViews>
  <sheetFormatPr defaultRowHeight="15" x14ac:dyDescent="0.25"/>
  <cols>
    <col min="1" max="1" width="30.140625" customWidth="1"/>
    <col min="2" max="19" width="12" customWidth="1"/>
    <col min="223" max="223" width="31.5703125" customWidth="1"/>
    <col min="224" max="224" width="9.28515625" bestFit="1" customWidth="1"/>
    <col min="228" max="228" width="8" customWidth="1"/>
    <col min="229" max="229" width="6.5703125" customWidth="1"/>
    <col min="232" max="233" width="7.85546875" customWidth="1"/>
    <col min="479" max="479" width="31.5703125" customWidth="1"/>
    <col min="480" max="480" width="9.28515625" bestFit="1" customWidth="1"/>
    <col min="484" max="484" width="8" customWidth="1"/>
    <col min="485" max="485" width="6.5703125" customWidth="1"/>
    <col min="488" max="489" width="7.85546875" customWidth="1"/>
    <col min="735" max="735" width="31.5703125" customWidth="1"/>
    <col min="736" max="736" width="9.28515625" bestFit="1" customWidth="1"/>
    <col min="740" max="740" width="8" customWidth="1"/>
    <col min="741" max="741" width="6.5703125" customWidth="1"/>
    <col min="744" max="745" width="7.85546875" customWidth="1"/>
    <col min="991" max="991" width="31.5703125" customWidth="1"/>
    <col min="992" max="992" width="9.28515625" bestFit="1" customWidth="1"/>
    <col min="996" max="996" width="8" customWidth="1"/>
    <col min="997" max="997" width="6.5703125" customWidth="1"/>
    <col min="1000" max="1001" width="7.85546875" customWidth="1"/>
    <col min="1247" max="1247" width="31.5703125" customWidth="1"/>
    <col min="1248" max="1248" width="9.28515625" bestFit="1" customWidth="1"/>
    <col min="1252" max="1252" width="8" customWidth="1"/>
    <col min="1253" max="1253" width="6.5703125" customWidth="1"/>
    <col min="1256" max="1257" width="7.85546875" customWidth="1"/>
    <col min="1503" max="1503" width="31.5703125" customWidth="1"/>
    <col min="1504" max="1504" width="9.28515625" bestFit="1" customWidth="1"/>
    <col min="1508" max="1508" width="8" customWidth="1"/>
    <col min="1509" max="1509" width="6.5703125" customWidth="1"/>
    <col min="1512" max="1513" width="7.85546875" customWidth="1"/>
    <col min="1759" max="1759" width="31.5703125" customWidth="1"/>
    <col min="1760" max="1760" width="9.28515625" bestFit="1" customWidth="1"/>
    <col min="1764" max="1764" width="8" customWidth="1"/>
    <col min="1765" max="1765" width="6.5703125" customWidth="1"/>
    <col min="1768" max="1769" width="7.85546875" customWidth="1"/>
    <col min="2015" max="2015" width="31.5703125" customWidth="1"/>
    <col min="2016" max="2016" width="9.28515625" bestFit="1" customWidth="1"/>
    <col min="2020" max="2020" width="8" customWidth="1"/>
    <col min="2021" max="2021" width="6.5703125" customWidth="1"/>
    <col min="2024" max="2025" width="7.85546875" customWidth="1"/>
    <col min="2271" max="2271" width="31.5703125" customWidth="1"/>
    <col min="2272" max="2272" width="9.28515625" bestFit="1" customWidth="1"/>
    <col min="2276" max="2276" width="8" customWidth="1"/>
    <col min="2277" max="2277" width="6.5703125" customWidth="1"/>
    <col min="2280" max="2281" width="7.85546875" customWidth="1"/>
    <col min="2527" max="2527" width="31.5703125" customWidth="1"/>
    <col min="2528" max="2528" width="9.28515625" bestFit="1" customWidth="1"/>
    <col min="2532" max="2532" width="8" customWidth="1"/>
    <col min="2533" max="2533" width="6.5703125" customWidth="1"/>
    <col min="2536" max="2537" width="7.85546875" customWidth="1"/>
    <col min="2783" max="2783" width="31.5703125" customWidth="1"/>
    <col min="2784" max="2784" width="9.28515625" bestFit="1" customWidth="1"/>
    <col min="2788" max="2788" width="8" customWidth="1"/>
    <col min="2789" max="2789" width="6.5703125" customWidth="1"/>
    <col min="2792" max="2793" width="7.85546875" customWidth="1"/>
    <col min="3039" max="3039" width="31.5703125" customWidth="1"/>
    <col min="3040" max="3040" width="9.28515625" bestFit="1" customWidth="1"/>
    <col min="3044" max="3044" width="8" customWidth="1"/>
    <col min="3045" max="3045" width="6.5703125" customWidth="1"/>
    <col min="3048" max="3049" width="7.85546875" customWidth="1"/>
    <col min="3295" max="3295" width="31.5703125" customWidth="1"/>
    <col min="3296" max="3296" width="9.28515625" bestFit="1" customWidth="1"/>
    <col min="3300" max="3300" width="8" customWidth="1"/>
    <col min="3301" max="3301" width="6.5703125" customWidth="1"/>
    <col min="3304" max="3305" width="7.85546875" customWidth="1"/>
    <col min="3551" max="3551" width="31.5703125" customWidth="1"/>
    <col min="3552" max="3552" width="9.28515625" bestFit="1" customWidth="1"/>
    <col min="3556" max="3556" width="8" customWidth="1"/>
    <col min="3557" max="3557" width="6.5703125" customWidth="1"/>
    <col min="3560" max="3561" width="7.85546875" customWidth="1"/>
    <col min="3807" max="3807" width="31.5703125" customWidth="1"/>
    <col min="3808" max="3808" width="9.28515625" bestFit="1" customWidth="1"/>
    <col min="3812" max="3812" width="8" customWidth="1"/>
    <col min="3813" max="3813" width="6.5703125" customWidth="1"/>
    <col min="3816" max="3817" width="7.85546875" customWidth="1"/>
    <col min="4063" max="4063" width="31.5703125" customWidth="1"/>
    <col min="4064" max="4064" width="9.28515625" bestFit="1" customWidth="1"/>
    <col min="4068" max="4068" width="8" customWidth="1"/>
    <col min="4069" max="4069" width="6.5703125" customWidth="1"/>
    <col min="4072" max="4073" width="7.85546875" customWidth="1"/>
    <col min="4319" max="4319" width="31.5703125" customWidth="1"/>
    <col min="4320" max="4320" width="9.28515625" bestFit="1" customWidth="1"/>
    <col min="4324" max="4324" width="8" customWidth="1"/>
    <col min="4325" max="4325" width="6.5703125" customWidth="1"/>
    <col min="4328" max="4329" width="7.85546875" customWidth="1"/>
    <col min="4575" max="4575" width="31.5703125" customWidth="1"/>
    <col min="4576" max="4576" width="9.28515625" bestFit="1" customWidth="1"/>
    <col min="4580" max="4580" width="8" customWidth="1"/>
    <col min="4581" max="4581" width="6.5703125" customWidth="1"/>
    <col min="4584" max="4585" width="7.85546875" customWidth="1"/>
    <col min="4831" max="4831" width="31.5703125" customWidth="1"/>
    <col min="4832" max="4832" width="9.28515625" bestFit="1" customWidth="1"/>
    <col min="4836" max="4836" width="8" customWidth="1"/>
    <col min="4837" max="4837" width="6.5703125" customWidth="1"/>
    <col min="4840" max="4841" width="7.85546875" customWidth="1"/>
    <col min="5087" max="5087" width="31.5703125" customWidth="1"/>
    <col min="5088" max="5088" width="9.28515625" bestFit="1" customWidth="1"/>
    <col min="5092" max="5092" width="8" customWidth="1"/>
    <col min="5093" max="5093" width="6.5703125" customWidth="1"/>
    <col min="5096" max="5097" width="7.85546875" customWidth="1"/>
    <col min="5343" max="5343" width="31.5703125" customWidth="1"/>
    <col min="5344" max="5344" width="9.28515625" bestFit="1" customWidth="1"/>
    <col min="5348" max="5348" width="8" customWidth="1"/>
    <col min="5349" max="5349" width="6.5703125" customWidth="1"/>
    <col min="5352" max="5353" width="7.85546875" customWidth="1"/>
    <col min="5599" max="5599" width="31.5703125" customWidth="1"/>
    <col min="5600" max="5600" width="9.28515625" bestFit="1" customWidth="1"/>
    <col min="5604" max="5604" width="8" customWidth="1"/>
    <col min="5605" max="5605" width="6.5703125" customWidth="1"/>
    <col min="5608" max="5609" width="7.85546875" customWidth="1"/>
    <col min="5855" max="5855" width="31.5703125" customWidth="1"/>
    <col min="5856" max="5856" width="9.28515625" bestFit="1" customWidth="1"/>
    <col min="5860" max="5860" width="8" customWidth="1"/>
    <col min="5861" max="5861" width="6.5703125" customWidth="1"/>
    <col min="5864" max="5865" width="7.85546875" customWidth="1"/>
    <col min="6111" max="6111" width="31.5703125" customWidth="1"/>
    <col min="6112" max="6112" width="9.28515625" bestFit="1" customWidth="1"/>
    <col min="6116" max="6116" width="8" customWidth="1"/>
    <col min="6117" max="6117" width="6.5703125" customWidth="1"/>
    <col min="6120" max="6121" width="7.85546875" customWidth="1"/>
    <col min="6367" max="6367" width="31.5703125" customWidth="1"/>
    <col min="6368" max="6368" width="9.28515625" bestFit="1" customWidth="1"/>
    <col min="6372" max="6372" width="8" customWidth="1"/>
    <col min="6373" max="6373" width="6.5703125" customWidth="1"/>
    <col min="6376" max="6377" width="7.85546875" customWidth="1"/>
    <col min="6623" max="6623" width="31.5703125" customWidth="1"/>
    <col min="6624" max="6624" width="9.28515625" bestFit="1" customWidth="1"/>
    <col min="6628" max="6628" width="8" customWidth="1"/>
    <col min="6629" max="6629" width="6.5703125" customWidth="1"/>
    <col min="6632" max="6633" width="7.85546875" customWidth="1"/>
    <col min="6879" max="6879" width="31.5703125" customWidth="1"/>
    <col min="6880" max="6880" width="9.28515625" bestFit="1" customWidth="1"/>
    <col min="6884" max="6884" width="8" customWidth="1"/>
    <col min="6885" max="6885" width="6.5703125" customWidth="1"/>
    <col min="6888" max="6889" width="7.85546875" customWidth="1"/>
    <col min="7135" max="7135" width="31.5703125" customWidth="1"/>
    <col min="7136" max="7136" width="9.28515625" bestFit="1" customWidth="1"/>
    <col min="7140" max="7140" width="8" customWidth="1"/>
    <col min="7141" max="7141" width="6.5703125" customWidth="1"/>
    <col min="7144" max="7145" width="7.85546875" customWidth="1"/>
    <col min="7391" max="7391" width="31.5703125" customWidth="1"/>
    <col min="7392" max="7392" width="9.28515625" bestFit="1" customWidth="1"/>
    <col min="7396" max="7396" width="8" customWidth="1"/>
    <col min="7397" max="7397" width="6.5703125" customWidth="1"/>
    <col min="7400" max="7401" width="7.85546875" customWidth="1"/>
    <col min="7647" max="7647" width="31.5703125" customWidth="1"/>
    <col min="7648" max="7648" width="9.28515625" bestFit="1" customWidth="1"/>
    <col min="7652" max="7652" width="8" customWidth="1"/>
    <col min="7653" max="7653" width="6.5703125" customWidth="1"/>
    <col min="7656" max="7657" width="7.85546875" customWidth="1"/>
    <col min="7903" max="7903" width="31.5703125" customWidth="1"/>
    <col min="7904" max="7904" width="9.28515625" bestFit="1" customWidth="1"/>
    <col min="7908" max="7908" width="8" customWidth="1"/>
    <col min="7909" max="7909" width="6.5703125" customWidth="1"/>
    <col min="7912" max="7913" width="7.85546875" customWidth="1"/>
    <col min="8159" max="8159" width="31.5703125" customWidth="1"/>
    <col min="8160" max="8160" width="9.28515625" bestFit="1" customWidth="1"/>
    <col min="8164" max="8164" width="8" customWidth="1"/>
    <col min="8165" max="8165" width="6.5703125" customWidth="1"/>
    <col min="8168" max="8169" width="7.85546875" customWidth="1"/>
    <col min="8415" max="8415" width="31.5703125" customWidth="1"/>
    <col min="8416" max="8416" width="9.28515625" bestFit="1" customWidth="1"/>
    <col min="8420" max="8420" width="8" customWidth="1"/>
    <col min="8421" max="8421" width="6.5703125" customWidth="1"/>
    <col min="8424" max="8425" width="7.85546875" customWidth="1"/>
    <col min="8671" max="8671" width="31.5703125" customWidth="1"/>
    <col min="8672" max="8672" width="9.28515625" bestFit="1" customWidth="1"/>
    <col min="8676" max="8676" width="8" customWidth="1"/>
    <col min="8677" max="8677" width="6.5703125" customWidth="1"/>
    <col min="8680" max="8681" width="7.85546875" customWidth="1"/>
    <col min="8927" max="8927" width="31.5703125" customWidth="1"/>
    <col min="8928" max="8928" width="9.28515625" bestFit="1" customWidth="1"/>
    <col min="8932" max="8932" width="8" customWidth="1"/>
    <col min="8933" max="8933" width="6.5703125" customWidth="1"/>
    <col min="8936" max="8937" width="7.85546875" customWidth="1"/>
    <col min="9183" max="9183" width="31.5703125" customWidth="1"/>
    <col min="9184" max="9184" width="9.28515625" bestFit="1" customWidth="1"/>
    <col min="9188" max="9188" width="8" customWidth="1"/>
    <col min="9189" max="9189" width="6.5703125" customWidth="1"/>
    <col min="9192" max="9193" width="7.85546875" customWidth="1"/>
    <col min="9439" max="9439" width="31.5703125" customWidth="1"/>
    <col min="9440" max="9440" width="9.28515625" bestFit="1" customWidth="1"/>
    <col min="9444" max="9444" width="8" customWidth="1"/>
    <col min="9445" max="9445" width="6.5703125" customWidth="1"/>
    <col min="9448" max="9449" width="7.85546875" customWidth="1"/>
    <col min="9695" max="9695" width="31.5703125" customWidth="1"/>
    <col min="9696" max="9696" width="9.28515625" bestFit="1" customWidth="1"/>
    <col min="9700" max="9700" width="8" customWidth="1"/>
    <col min="9701" max="9701" width="6.5703125" customWidth="1"/>
    <col min="9704" max="9705" width="7.85546875" customWidth="1"/>
    <col min="9951" max="9951" width="31.5703125" customWidth="1"/>
    <col min="9952" max="9952" width="9.28515625" bestFit="1" customWidth="1"/>
    <col min="9956" max="9956" width="8" customWidth="1"/>
    <col min="9957" max="9957" width="6.5703125" customWidth="1"/>
    <col min="9960" max="9961" width="7.85546875" customWidth="1"/>
    <col min="10207" max="10207" width="31.5703125" customWidth="1"/>
    <col min="10208" max="10208" width="9.28515625" bestFit="1" customWidth="1"/>
    <col min="10212" max="10212" width="8" customWidth="1"/>
    <col min="10213" max="10213" width="6.5703125" customWidth="1"/>
    <col min="10216" max="10217" width="7.85546875" customWidth="1"/>
    <col min="10463" max="10463" width="31.5703125" customWidth="1"/>
    <col min="10464" max="10464" width="9.28515625" bestFit="1" customWidth="1"/>
    <col min="10468" max="10468" width="8" customWidth="1"/>
    <col min="10469" max="10469" width="6.5703125" customWidth="1"/>
    <col min="10472" max="10473" width="7.85546875" customWidth="1"/>
    <col min="10719" max="10719" width="31.5703125" customWidth="1"/>
    <col min="10720" max="10720" width="9.28515625" bestFit="1" customWidth="1"/>
    <col min="10724" max="10724" width="8" customWidth="1"/>
    <col min="10725" max="10725" width="6.5703125" customWidth="1"/>
    <col min="10728" max="10729" width="7.85546875" customWidth="1"/>
    <col min="10975" max="10975" width="31.5703125" customWidth="1"/>
    <col min="10976" max="10976" width="9.28515625" bestFit="1" customWidth="1"/>
    <col min="10980" max="10980" width="8" customWidth="1"/>
    <col min="10981" max="10981" width="6.5703125" customWidth="1"/>
    <col min="10984" max="10985" width="7.85546875" customWidth="1"/>
    <col min="11231" max="11231" width="31.5703125" customWidth="1"/>
    <col min="11232" max="11232" width="9.28515625" bestFit="1" customWidth="1"/>
    <col min="11236" max="11236" width="8" customWidth="1"/>
    <col min="11237" max="11237" width="6.5703125" customWidth="1"/>
    <col min="11240" max="11241" width="7.85546875" customWidth="1"/>
    <col min="11487" max="11487" width="31.5703125" customWidth="1"/>
    <col min="11488" max="11488" width="9.28515625" bestFit="1" customWidth="1"/>
    <col min="11492" max="11492" width="8" customWidth="1"/>
    <col min="11493" max="11493" width="6.5703125" customWidth="1"/>
    <col min="11496" max="11497" width="7.85546875" customWidth="1"/>
    <col min="11743" max="11743" width="31.5703125" customWidth="1"/>
    <col min="11744" max="11744" width="9.28515625" bestFit="1" customWidth="1"/>
    <col min="11748" max="11748" width="8" customWidth="1"/>
    <col min="11749" max="11749" width="6.5703125" customWidth="1"/>
    <col min="11752" max="11753" width="7.85546875" customWidth="1"/>
    <col min="11999" max="11999" width="31.5703125" customWidth="1"/>
    <col min="12000" max="12000" width="9.28515625" bestFit="1" customWidth="1"/>
    <col min="12004" max="12004" width="8" customWidth="1"/>
    <col min="12005" max="12005" width="6.5703125" customWidth="1"/>
    <col min="12008" max="12009" width="7.85546875" customWidth="1"/>
    <col min="12255" max="12255" width="31.5703125" customWidth="1"/>
    <col min="12256" max="12256" width="9.28515625" bestFit="1" customWidth="1"/>
    <col min="12260" max="12260" width="8" customWidth="1"/>
    <col min="12261" max="12261" width="6.5703125" customWidth="1"/>
    <col min="12264" max="12265" width="7.85546875" customWidth="1"/>
    <col min="12511" max="12511" width="31.5703125" customWidth="1"/>
    <col min="12512" max="12512" width="9.28515625" bestFit="1" customWidth="1"/>
    <col min="12516" max="12516" width="8" customWidth="1"/>
    <col min="12517" max="12517" width="6.5703125" customWidth="1"/>
    <col min="12520" max="12521" width="7.85546875" customWidth="1"/>
    <col min="12767" max="12767" width="31.5703125" customWidth="1"/>
    <col min="12768" max="12768" width="9.28515625" bestFit="1" customWidth="1"/>
    <col min="12772" max="12772" width="8" customWidth="1"/>
    <col min="12773" max="12773" width="6.5703125" customWidth="1"/>
    <col min="12776" max="12777" width="7.85546875" customWidth="1"/>
    <col min="13023" max="13023" width="31.5703125" customWidth="1"/>
    <col min="13024" max="13024" width="9.28515625" bestFit="1" customWidth="1"/>
    <col min="13028" max="13028" width="8" customWidth="1"/>
    <col min="13029" max="13029" width="6.5703125" customWidth="1"/>
    <col min="13032" max="13033" width="7.85546875" customWidth="1"/>
    <col min="13279" max="13279" width="31.5703125" customWidth="1"/>
    <col min="13280" max="13280" width="9.28515625" bestFit="1" customWidth="1"/>
    <col min="13284" max="13284" width="8" customWidth="1"/>
    <col min="13285" max="13285" width="6.5703125" customWidth="1"/>
    <col min="13288" max="13289" width="7.85546875" customWidth="1"/>
    <col min="13535" max="13535" width="31.5703125" customWidth="1"/>
    <col min="13536" max="13536" width="9.28515625" bestFit="1" customWidth="1"/>
    <col min="13540" max="13540" width="8" customWidth="1"/>
    <col min="13541" max="13541" width="6.5703125" customWidth="1"/>
    <col min="13544" max="13545" width="7.85546875" customWidth="1"/>
    <col min="13791" max="13791" width="31.5703125" customWidth="1"/>
    <col min="13792" max="13792" width="9.28515625" bestFit="1" customWidth="1"/>
    <col min="13796" max="13796" width="8" customWidth="1"/>
    <col min="13797" max="13797" width="6.5703125" customWidth="1"/>
    <col min="13800" max="13801" width="7.85546875" customWidth="1"/>
    <col min="14047" max="14047" width="31.5703125" customWidth="1"/>
    <col min="14048" max="14048" width="9.28515625" bestFit="1" customWidth="1"/>
    <col min="14052" max="14052" width="8" customWidth="1"/>
    <col min="14053" max="14053" width="6.5703125" customWidth="1"/>
    <col min="14056" max="14057" width="7.85546875" customWidth="1"/>
    <col min="14303" max="14303" width="31.5703125" customWidth="1"/>
    <col min="14304" max="14304" width="9.28515625" bestFit="1" customWidth="1"/>
    <col min="14308" max="14308" width="8" customWidth="1"/>
    <col min="14309" max="14309" width="6.5703125" customWidth="1"/>
    <col min="14312" max="14313" width="7.85546875" customWidth="1"/>
    <col min="14559" max="14559" width="31.5703125" customWidth="1"/>
    <col min="14560" max="14560" width="9.28515625" bestFit="1" customWidth="1"/>
    <col min="14564" max="14564" width="8" customWidth="1"/>
    <col min="14565" max="14565" width="6.5703125" customWidth="1"/>
    <col min="14568" max="14569" width="7.85546875" customWidth="1"/>
    <col min="14815" max="14815" width="31.5703125" customWidth="1"/>
    <col min="14816" max="14816" width="9.28515625" bestFit="1" customWidth="1"/>
    <col min="14820" max="14820" width="8" customWidth="1"/>
    <col min="14821" max="14821" width="6.5703125" customWidth="1"/>
    <col min="14824" max="14825" width="7.85546875" customWidth="1"/>
    <col min="15071" max="15071" width="31.5703125" customWidth="1"/>
    <col min="15072" max="15072" width="9.28515625" bestFit="1" customWidth="1"/>
    <col min="15076" max="15076" width="8" customWidth="1"/>
    <col min="15077" max="15077" width="6.5703125" customWidth="1"/>
    <col min="15080" max="15081" width="7.85546875" customWidth="1"/>
    <col min="15327" max="15327" width="31.5703125" customWidth="1"/>
    <col min="15328" max="15328" width="9.28515625" bestFit="1" customWidth="1"/>
    <col min="15332" max="15332" width="8" customWidth="1"/>
    <col min="15333" max="15333" width="6.5703125" customWidth="1"/>
    <col min="15336" max="15337" width="7.85546875" customWidth="1"/>
    <col min="15583" max="15583" width="31.5703125" customWidth="1"/>
    <col min="15584" max="15584" width="9.28515625" bestFit="1" customWidth="1"/>
    <col min="15588" max="15588" width="8" customWidth="1"/>
    <col min="15589" max="15589" width="6.5703125" customWidth="1"/>
    <col min="15592" max="15593" width="7.85546875" customWidth="1"/>
    <col min="15839" max="15839" width="31.5703125" customWidth="1"/>
    <col min="15840" max="15840" width="9.28515625" bestFit="1" customWidth="1"/>
    <col min="15844" max="15844" width="8" customWidth="1"/>
    <col min="15845" max="15845" width="6.5703125" customWidth="1"/>
    <col min="15848" max="15849" width="7.85546875" customWidth="1"/>
    <col min="16095" max="16095" width="31.5703125" customWidth="1"/>
    <col min="16096" max="16096" width="9.28515625" bestFit="1" customWidth="1"/>
    <col min="16100" max="16100" width="8" customWidth="1"/>
    <col min="16101" max="16101" width="6.5703125" customWidth="1"/>
    <col min="16104" max="16105" width="7.85546875" customWidth="1"/>
  </cols>
  <sheetData>
    <row r="1" spans="1:19" s="60" customFormat="1" ht="15" customHeight="1" x14ac:dyDescent="0.3">
      <c r="A1" s="84" t="s">
        <v>121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s="60" customFormat="1" ht="15.75" thickBot="1" x14ac:dyDescent="0.3"/>
    <row r="3" spans="1:19" ht="40.9" customHeight="1" thickBot="1" x14ac:dyDescent="0.3">
      <c r="A3" s="63"/>
      <c r="B3" s="87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  <c r="N3" s="90" t="s">
        <v>4</v>
      </c>
      <c r="O3" s="90"/>
      <c r="P3" s="90"/>
      <c r="Q3" s="90"/>
      <c r="R3" s="90"/>
      <c r="S3" s="91"/>
    </row>
    <row r="4" spans="1:19" ht="28.9" customHeight="1" x14ac:dyDescent="0.25">
      <c r="A4" s="55"/>
      <c r="B4" s="92" t="s">
        <v>44</v>
      </c>
      <c r="C4" s="93"/>
      <c r="D4" s="93"/>
      <c r="E4" s="94"/>
      <c r="F4" s="95" t="s">
        <v>10</v>
      </c>
      <c r="G4" s="93"/>
      <c r="H4" s="93"/>
      <c r="I4" s="94"/>
      <c r="J4" s="95" t="s">
        <v>11</v>
      </c>
      <c r="K4" s="93"/>
      <c r="L4" s="93"/>
      <c r="M4" s="96"/>
      <c r="N4" s="97" t="s">
        <v>5</v>
      </c>
      <c r="O4" s="97"/>
      <c r="P4" s="99" t="s">
        <v>6</v>
      </c>
      <c r="Q4" s="100"/>
      <c r="R4" s="97" t="s">
        <v>7</v>
      </c>
      <c r="S4" s="103"/>
    </row>
    <row r="5" spans="1:19" x14ac:dyDescent="0.25">
      <c r="A5" s="64"/>
      <c r="B5" s="105">
        <v>2012</v>
      </c>
      <c r="C5" s="106"/>
      <c r="D5" s="85">
        <v>2017</v>
      </c>
      <c r="E5" s="106"/>
      <c r="F5" s="85">
        <v>2012</v>
      </c>
      <c r="G5" s="106"/>
      <c r="H5" s="85">
        <v>2017</v>
      </c>
      <c r="I5" s="106"/>
      <c r="J5" s="85">
        <v>2012</v>
      </c>
      <c r="K5" s="106"/>
      <c r="L5" s="85">
        <v>2017</v>
      </c>
      <c r="M5" s="86"/>
      <c r="N5" s="98"/>
      <c r="O5" s="98"/>
      <c r="P5" s="101"/>
      <c r="Q5" s="102"/>
      <c r="R5" s="98"/>
      <c r="S5" s="104"/>
    </row>
    <row r="6" spans="1:19" s="62" customFormat="1" x14ac:dyDescent="0.25">
      <c r="A6" s="56"/>
      <c r="B6" s="67" t="s">
        <v>8</v>
      </c>
      <c r="C6" s="61" t="s">
        <v>0</v>
      </c>
      <c r="D6" s="61" t="s">
        <v>8</v>
      </c>
      <c r="E6" s="61" t="s">
        <v>0</v>
      </c>
      <c r="F6" s="61" t="s">
        <v>8</v>
      </c>
      <c r="G6" s="61" t="s">
        <v>0</v>
      </c>
      <c r="H6" s="61" t="s">
        <v>8</v>
      </c>
      <c r="I6" s="61" t="s">
        <v>0</v>
      </c>
      <c r="J6" s="61" t="s">
        <v>8</v>
      </c>
      <c r="K6" s="61" t="s">
        <v>0</v>
      </c>
      <c r="L6" s="61" t="s">
        <v>8</v>
      </c>
      <c r="M6" s="68" t="s">
        <v>0</v>
      </c>
      <c r="N6" s="69">
        <v>2012</v>
      </c>
      <c r="O6" s="61">
        <v>2017</v>
      </c>
      <c r="P6" s="61">
        <v>2012</v>
      </c>
      <c r="Q6" s="61">
        <v>2017</v>
      </c>
      <c r="R6" s="61">
        <v>2012</v>
      </c>
      <c r="S6" s="68">
        <v>2017</v>
      </c>
    </row>
    <row r="7" spans="1:19" x14ac:dyDescent="0.25">
      <c r="A7" s="57"/>
      <c r="B7" s="115"/>
      <c r="C7" s="73"/>
      <c r="D7" s="3"/>
      <c r="E7" s="66"/>
      <c r="F7" s="79"/>
      <c r="G7" s="80"/>
      <c r="H7" s="3"/>
      <c r="I7" s="66"/>
      <c r="J7" s="79"/>
      <c r="K7" s="80"/>
      <c r="L7" s="7"/>
      <c r="M7" s="65"/>
      <c r="N7" s="73"/>
      <c r="O7" s="73"/>
      <c r="P7" s="79"/>
      <c r="Q7" s="80"/>
      <c r="R7" s="73"/>
      <c r="S7" s="74"/>
    </row>
    <row r="8" spans="1:19" s="62" customFormat="1" x14ac:dyDescent="0.25">
      <c r="A8" s="56" t="s">
        <v>14</v>
      </c>
      <c r="B8" s="116">
        <f>SUM(B10,B18,B24,B30,B36,B44)</f>
        <v>28039000</v>
      </c>
      <c r="C8" s="117">
        <f>IF($A8="","",(B8/(O8*1000)))</f>
        <v>1.1338945044190706E-2</v>
      </c>
      <c r="F8" s="123">
        <f>SUM(F10,F18,F24,F30,F36,F44)</f>
        <v>1276</v>
      </c>
      <c r="G8" s="117">
        <f t="shared" ref="G8:G49" si="0">IF($A8="","",(F8/(P8)))</f>
        <v>0.10411227154046998</v>
      </c>
      <c r="J8" s="116">
        <f t="shared" ref="J8:J49" si="1">IF($A8="","",(B8/(F8)))</f>
        <v>21974.137931034482</v>
      </c>
      <c r="K8" s="127">
        <f t="shared" ref="K8:K49" si="2">IF($A8="","",(J8/(R8)))</f>
        <v>0.10891074487586308</v>
      </c>
      <c r="N8" s="112">
        <v>2271395</v>
      </c>
      <c r="O8" s="112">
        <v>2472805</v>
      </c>
      <c r="P8" s="81">
        <v>12256</v>
      </c>
      <c r="Q8" s="81">
        <v>12429</v>
      </c>
      <c r="R8" s="75">
        <f>IF(A8="","",(O8*1000)/P8)</f>
        <v>201762.81005221931</v>
      </c>
      <c r="S8" s="75">
        <v>198954</v>
      </c>
    </row>
    <row r="9" spans="1:19" x14ac:dyDescent="0.25">
      <c r="A9" s="57"/>
      <c r="B9" s="118"/>
      <c r="C9" s="119" t="str">
        <f>IF($A9="","",(B9/(O9*1000)))</f>
        <v/>
      </c>
      <c r="F9" s="124" t="s">
        <v>15</v>
      </c>
      <c r="G9" s="119" t="str">
        <f t="shared" si="0"/>
        <v/>
      </c>
      <c r="J9" s="118" t="str">
        <f t="shared" si="1"/>
        <v/>
      </c>
      <c r="K9" s="128" t="str">
        <f t="shared" si="2"/>
        <v/>
      </c>
      <c r="N9" s="113" t="s">
        <v>15</v>
      </c>
      <c r="O9" s="113"/>
      <c r="P9" s="82"/>
      <c r="Q9" s="82"/>
      <c r="R9" s="76" t="str">
        <f>IF(A9="","",(O9*1000)/P9)</f>
        <v/>
      </c>
      <c r="S9" s="76"/>
    </row>
    <row r="10" spans="1:19" x14ac:dyDescent="0.25">
      <c r="A10" s="56" t="s">
        <v>16</v>
      </c>
      <c r="B10" s="116">
        <v>9218000</v>
      </c>
      <c r="C10" s="117">
        <f>IF($A10="","",(B10/(O10*1000)))</f>
        <v>3.4234187392994955E-2</v>
      </c>
      <c r="F10" s="123">
        <v>385</v>
      </c>
      <c r="G10" s="117">
        <f t="shared" si="0"/>
        <v>0.1288487282463186</v>
      </c>
      <c r="J10" s="116">
        <f t="shared" si="1"/>
        <v>23942.857142857141</v>
      </c>
      <c r="K10" s="127">
        <f t="shared" si="2"/>
        <v>0.26569286215654264</v>
      </c>
      <c r="N10" s="112">
        <v>285498</v>
      </c>
      <c r="O10" s="112">
        <v>269263</v>
      </c>
      <c r="P10" s="81">
        <v>2988</v>
      </c>
      <c r="Q10" s="81">
        <v>3221</v>
      </c>
      <c r="R10" s="75">
        <f>IF(A10="","",(O10*1000)/P10)</f>
        <v>90114.792503346718</v>
      </c>
      <c r="S10" s="75">
        <v>78795</v>
      </c>
    </row>
    <row r="11" spans="1:19" x14ac:dyDescent="0.25">
      <c r="A11" s="57"/>
      <c r="B11" s="118" t="s">
        <v>15</v>
      </c>
      <c r="C11" s="119" t="str">
        <f>IF($A11="","",(B11/(O11*1000)))</f>
        <v/>
      </c>
      <c r="F11" s="124" t="s">
        <v>15</v>
      </c>
      <c r="G11" s="119" t="str">
        <f t="shared" si="0"/>
        <v/>
      </c>
      <c r="J11" s="118" t="str">
        <f t="shared" si="1"/>
        <v/>
      </c>
      <c r="K11" s="128" t="str">
        <f t="shared" si="2"/>
        <v/>
      </c>
      <c r="N11" s="113" t="s">
        <v>15</v>
      </c>
      <c r="O11" s="113"/>
      <c r="P11" s="82"/>
      <c r="Q11" s="82"/>
      <c r="R11" s="76" t="str">
        <f>IF(A11="","",(O11*1000)/P11)</f>
        <v/>
      </c>
      <c r="S11" s="76"/>
    </row>
    <row r="12" spans="1:19" x14ac:dyDescent="0.25">
      <c r="A12" s="57" t="s">
        <v>17</v>
      </c>
      <c r="B12" s="118">
        <v>720000</v>
      </c>
      <c r="C12" s="119">
        <f>IF($A12="","",(B12/(O12*1000)))</f>
        <v>3.966286564204264E-2</v>
      </c>
      <c r="F12" s="124">
        <v>47</v>
      </c>
      <c r="G12" s="119">
        <f t="shared" si="0"/>
        <v>0.12335958005249344</v>
      </c>
      <c r="J12" s="118">
        <f t="shared" si="1"/>
        <v>15319.148936170213</v>
      </c>
      <c r="K12" s="128">
        <f t="shared" si="2"/>
        <v>0.32152237892804775</v>
      </c>
      <c r="N12" s="113">
        <v>19670</v>
      </c>
      <c r="O12" s="113">
        <v>18153</v>
      </c>
      <c r="P12" s="82">
        <v>381</v>
      </c>
      <c r="Q12" s="82">
        <v>390</v>
      </c>
      <c r="R12" s="76">
        <f>IF(A12="","",(O12*1000)/P12)</f>
        <v>47645.669291338585</v>
      </c>
      <c r="S12" s="76">
        <v>46547</v>
      </c>
    </row>
    <row r="13" spans="1:19" x14ac:dyDescent="0.25">
      <c r="A13" s="57" t="s">
        <v>18</v>
      </c>
      <c r="B13" s="118">
        <v>2550000</v>
      </c>
      <c r="C13" s="119">
        <f>IF($A13="","",(B13/(O13*1000)))</f>
        <v>3.7767147025281771E-2</v>
      </c>
      <c r="F13" s="124">
        <v>91</v>
      </c>
      <c r="G13" s="119">
        <f t="shared" si="0"/>
        <v>0.14218749999999999</v>
      </c>
      <c r="J13" s="118">
        <f t="shared" si="1"/>
        <v>28021.978021978022</v>
      </c>
      <c r="K13" s="128">
        <f t="shared" si="2"/>
        <v>0.26561509995802568</v>
      </c>
      <c r="N13" s="113">
        <v>76306</v>
      </c>
      <c r="O13" s="113">
        <v>67519</v>
      </c>
      <c r="P13" s="82">
        <v>640</v>
      </c>
      <c r="Q13" s="82">
        <v>708</v>
      </c>
      <c r="R13" s="76">
        <f>IF(A13="","",(O13*1000)/P13)</f>
        <v>105498.4375</v>
      </c>
      <c r="S13" s="76">
        <v>95366</v>
      </c>
    </row>
    <row r="14" spans="1:19" x14ac:dyDescent="0.25">
      <c r="A14" s="57" t="s">
        <v>19</v>
      </c>
      <c r="B14" s="118">
        <v>3309000</v>
      </c>
      <c r="C14" s="119">
        <f>IF($A14="","",(B14/(O14*1000)))</f>
        <v>2.9960071346437658E-2</v>
      </c>
      <c r="F14" s="124">
        <v>119</v>
      </c>
      <c r="G14" s="119">
        <f t="shared" si="0"/>
        <v>0.10897435897435898</v>
      </c>
      <c r="J14" s="118">
        <f t="shared" si="1"/>
        <v>27806.722689075632</v>
      </c>
      <c r="K14" s="128">
        <f t="shared" si="2"/>
        <v>0.27492771353201617</v>
      </c>
      <c r="N14" s="113">
        <v>111637</v>
      </c>
      <c r="O14" s="113">
        <v>110447</v>
      </c>
      <c r="P14" s="82">
        <v>1092</v>
      </c>
      <c r="Q14" s="82">
        <v>1174</v>
      </c>
      <c r="R14" s="76">
        <f>IF(A14="","",(O14*1000)/P14)</f>
        <v>101141.94139194139</v>
      </c>
      <c r="S14" s="76">
        <v>94077</v>
      </c>
    </row>
    <row r="15" spans="1:19" x14ac:dyDescent="0.25">
      <c r="A15" s="57" t="s">
        <v>20</v>
      </c>
      <c r="B15" s="118">
        <v>1162000</v>
      </c>
      <c r="C15" s="119">
        <f>IF($A15="","",(B15/(O15*1000)))</f>
        <v>2.5324180015255531E-2</v>
      </c>
      <c r="F15" s="124">
        <v>90</v>
      </c>
      <c r="G15" s="119">
        <f t="shared" si="0"/>
        <v>0.15463917525773196</v>
      </c>
      <c r="J15" s="118">
        <f t="shared" si="1"/>
        <v>12911.111111111111</v>
      </c>
      <c r="K15" s="128">
        <f t="shared" si="2"/>
        <v>0.16376303076531912</v>
      </c>
      <c r="N15" s="113">
        <v>46002</v>
      </c>
      <c r="O15" s="113">
        <v>45885</v>
      </c>
      <c r="P15" s="82">
        <v>582</v>
      </c>
      <c r="Q15" s="82">
        <v>628</v>
      </c>
      <c r="R15" s="76">
        <f>IF(A15="","",(O15*1000)/P15)</f>
        <v>78840.206185567004</v>
      </c>
      <c r="S15" s="76">
        <v>73066</v>
      </c>
    </row>
    <row r="16" spans="1:19" s="62" customFormat="1" x14ac:dyDescent="0.25">
      <c r="A16" s="57" t="s">
        <v>21</v>
      </c>
      <c r="B16" s="118">
        <v>1477000</v>
      </c>
      <c r="C16" s="119">
        <f>IF($A16="","",(B16/(O16*1000)))</f>
        <v>5.4183939249422212E-2</v>
      </c>
      <c r="F16" s="124">
        <v>38</v>
      </c>
      <c r="G16" s="119">
        <f t="shared" si="0"/>
        <v>0.12969283276450511</v>
      </c>
      <c r="J16" s="118">
        <f t="shared" si="1"/>
        <v>38868.42105263158</v>
      </c>
      <c r="K16" s="128">
        <f t="shared" si="2"/>
        <v>0.4177866894758081</v>
      </c>
      <c r="N16" s="113">
        <v>31883</v>
      </c>
      <c r="O16" s="113">
        <v>27259</v>
      </c>
      <c r="P16" s="82">
        <v>293</v>
      </c>
      <c r="Q16" s="82">
        <v>321</v>
      </c>
      <c r="R16" s="76">
        <f>IF(A16="","",(O16*1000)/P16)</f>
        <v>93034.129692832765</v>
      </c>
      <c r="S16" s="76">
        <v>84919</v>
      </c>
    </row>
    <row r="17" spans="1:19" x14ac:dyDescent="0.25">
      <c r="A17" s="57"/>
      <c r="B17" s="118" t="s">
        <v>15</v>
      </c>
      <c r="C17" s="119" t="str">
        <f>IF($A17="","",(B17/(O17*1000)))</f>
        <v/>
      </c>
      <c r="F17" s="125" t="s">
        <v>15</v>
      </c>
      <c r="G17" s="119" t="str">
        <f t="shared" si="0"/>
        <v/>
      </c>
      <c r="J17" s="118" t="str">
        <f t="shared" si="1"/>
        <v/>
      </c>
      <c r="K17" s="128" t="str">
        <f t="shared" si="2"/>
        <v/>
      </c>
      <c r="N17" s="113"/>
      <c r="O17" s="113" t="s">
        <v>15</v>
      </c>
      <c r="P17" s="82"/>
      <c r="Q17" s="82"/>
      <c r="R17" s="76" t="str">
        <f>IF(A17="","",(O17*1000)/P17)</f>
        <v/>
      </c>
      <c r="S17" s="77"/>
    </row>
    <row r="18" spans="1:19" x14ac:dyDescent="0.25">
      <c r="A18" s="56" t="s">
        <v>22</v>
      </c>
      <c r="B18" s="116">
        <v>6612000</v>
      </c>
      <c r="C18" s="117">
        <f>IF($A18="","",(B18/(O18*1000)))</f>
        <v>3.4485636200529905E-2</v>
      </c>
      <c r="F18" s="123">
        <v>295</v>
      </c>
      <c r="G18" s="117">
        <f t="shared" si="0"/>
        <v>0.13439635535307518</v>
      </c>
      <c r="J18" s="116">
        <f t="shared" si="1"/>
        <v>22413.5593220339</v>
      </c>
      <c r="K18" s="127">
        <f t="shared" si="2"/>
        <v>0.25659651342428186</v>
      </c>
      <c r="N18" s="112">
        <v>216800</v>
      </c>
      <c r="O18" s="112">
        <v>191732</v>
      </c>
      <c r="P18" s="81">
        <v>2195</v>
      </c>
      <c r="Q18" s="81">
        <v>2298</v>
      </c>
      <c r="R18" s="75">
        <f>IF(A18="","",(O18*1000)/P18)</f>
        <v>87349.430523917996</v>
      </c>
      <c r="S18" s="75">
        <v>73339</v>
      </c>
    </row>
    <row r="19" spans="1:19" x14ac:dyDescent="0.25">
      <c r="A19" s="57"/>
      <c r="B19" s="118" t="s">
        <v>15</v>
      </c>
      <c r="C19" s="119" t="str">
        <f>IF($A19="","",(B19/(O19*1000)))</f>
        <v/>
      </c>
      <c r="F19" s="124" t="s">
        <v>15</v>
      </c>
      <c r="G19" s="119" t="str">
        <f t="shared" si="0"/>
        <v/>
      </c>
      <c r="J19" s="118" t="str">
        <f t="shared" si="1"/>
        <v/>
      </c>
      <c r="K19" s="128" t="str">
        <f t="shared" si="2"/>
        <v/>
      </c>
      <c r="N19" s="113" t="s">
        <v>15</v>
      </c>
      <c r="O19" s="113"/>
      <c r="P19" s="82"/>
      <c r="Q19" s="82"/>
      <c r="R19" s="76" t="str">
        <f>IF(A19="","",(O19*1000)/P19)</f>
        <v/>
      </c>
      <c r="S19" s="76"/>
    </row>
    <row r="20" spans="1:19" x14ac:dyDescent="0.25">
      <c r="A20" s="57" t="s">
        <v>23</v>
      </c>
      <c r="B20" s="118">
        <v>2803000</v>
      </c>
      <c r="C20" s="119">
        <f>IF($A20="","",(B20/(O20*1000)))</f>
        <v>2.1302143893968065E-2</v>
      </c>
      <c r="F20" s="124">
        <v>167</v>
      </c>
      <c r="G20" s="119">
        <f t="shared" si="0"/>
        <v>0.12767584097859327</v>
      </c>
      <c r="J20" s="118">
        <f t="shared" si="1"/>
        <v>16784.43113772455</v>
      </c>
      <c r="K20" s="128">
        <f t="shared" si="2"/>
        <v>0.1668455342114385</v>
      </c>
      <c r="N20" s="113">
        <v>150459</v>
      </c>
      <c r="O20" s="113">
        <v>131583</v>
      </c>
      <c r="P20" s="82">
        <v>1308</v>
      </c>
      <c r="Q20" s="82">
        <v>1373</v>
      </c>
      <c r="R20" s="76">
        <f>IF(A20="","",(O20*1000)/P20)</f>
        <v>100598.62385321101</v>
      </c>
      <c r="S20" s="76">
        <v>95836</v>
      </c>
    </row>
    <row r="21" spans="1:19" x14ac:dyDescent="0.25">
      <c r="A21" s="57" t="s">
        <v>24</v>
      </c>
      <c r="B21" s="118">
        <v>2373000</v>
      </c>
      <c r="C21" s="119">
        <f>IF($A21="","",(B21/(O21*1000)))</f>
        <v>5.5729081045536741E-2</v>
      </c>
      <c r="F21" s="124">
        <v>71</v>
      </c>
      <c r="G21" s="119">
        <f t="shared" si="0"/>
        <v>0.13148148148148148</v>
      </c>
      <c r="J21" s="118">
        <f t="shared" si="1"/>
        <v>33422.535211267605</v>
      </c>
      <c r="K21" s="128">
        <f t="shared" si="2"/>
        <v>0.42385498259985688</v>
      </c>
      <c r="N21" s="113">
        <v>48341</v>
      </c>
      <c r="O21" s="113">
        <v>42581</v>
      </c>
      <c r="P21" s="82">
        <v>540</v>
      </c>
      <c r="Q21" s="82">
        <v>558</v>
      </c>
      <c r="R21" s="76">
        <f>IF(A21="","",(O21*1000)/P21)</f>
        <v>78853.703703703708</v>
      </c>
      <c r="S21" s="76">
        <v>76310</v>
      </c>
    </row>
    <row r="22" spans="1:19" s="62" customFormat="1" x14ac:dyDescent="0.25">
      <c r="A22" s="57" t="s">
        <v>25</v>
      </c>
      <c r="B22" s="118">
        <v>1436000</v>
      </c>
      <c r="C22" s="119">
        <f>IF($A22="","",(B22/(O22*1000)))</f>
        <v>8.1739526411657562E-2</v>
      </c>
      <c r="F22" s="124">
        <v>57</v>
      </c>
      <c r="G22" s="119">
        <f t="shared" si="0"/>
        <v>0.16426512968299711</v>
      </c>
      <c r="J22" s="118">
        <f t="shared" si="1"/>
        <v>25192.982456140351</v>
      </c>
      <c r="K22" s="128">
        <f t="shared" si="2"/>
        <v>0.49760729236570478</v>
      </c>
      <c r="N22" s="113">
        <v>18000</v>
      </c>
      <c r="O22" s="113">
        <v>17568</v>
      </c>
      <c r="P22" s="82">
        <v>347</v>
      </c>
      <c r="Q22" s="82">
        <v>367</v>
      </c>
      <c r="R22" s="76">
        <f>IF(A22="","",(O22*1000)/P22)</f>
        <v>50628.242074927955</v>
      </c>
      <c r="S22" s="76">
        <v>47871</v>
      </c>
    </row>
    <row r="23" spans="1:19" x14ac:dyDescent="0.25">
      <c r="A23" s="57"/>
      <c r="B23" s="120"/>
      <c r="C23" s="119" t="str">
        <f>IF($A23="","",(B23/(O23*1000)))</f>
        <v/>
      </c>
      <c r="F23" s="124" t="s">
        <v>15</v>
      </c>
      <c r="G23" s="119" t="str">
        <f t="shared" si="0"/>
        <v/>
      </c>
      <c r="J23" s="118" t="str">
        <f t="shared" si="1"/>
        <v/>
      </c>
      <c r="K23" s="128" t="str">
        <f t="shared" si="2"/>
        <v/>
      </c>
      <c r="N23" s="113" t="s">
        <v>15</v>
      </c>
      <c r="O23" s="113"/>
      <c r="P23" s="82"/>
      <c r="Q23" s="82"/>
      <c r="R23" s="76" t="str">
        <f>IF(A23="","",(O23*1000)/P23)</f>
        <v/>
      </c>
      <c r="S23" s="76"/>
    </row>
    <row r="24" spans="1:19" x14ac:dyDescent="0.25">
      <c r="A24" s="56" t="s">
        <v>26</v>
      </c>
      <c r="B24" s="116">
        <v>2293000</v>
      </c>
      <c r="C24" s="117">
        <f>IF($A24="","",(B24/(O24*1000)))</f>
        <v>4.9479953390013376E-2</v>
      </c>
      <c r="F24" s="123">
        <v>173</v>
      </c>
      <c r="G24" s="117">
        <f t="shared" si="0"/>
        <v>0.13484021823850351</v>
      </c>
      <c r="J24" s="116">
        <f t="shared" si="1"/>
        <v>13254.335260115608</v>
      </c>
      <c r="K24" s="127">
        <f t="shared" si="2"/>
        <v>0.36695248670165992</v>
      </c>
      <c r="N24" s="112">
        <v>44887</v>
      </c>
      <c r="O24" s="112">
        <v>46342</v>
      </c>
      <c r="P24" s="81">
        <v>1283</v>
      </c>
      <c r="Q24" s="81">
        <v>1280</v>
      </c>
      <c r="R24" s="75">
        <f>IF(A24="","",(O24*1000)/P24)</f>
        <v>36120.031176929071</v>
      </c>
      <c r="S24" s="75">
        <v>33771.333333333336</v>
      </c>
    </row>
    <row r="25" spans="1:19" x14ac:dyDescent="0.25">
      <c r="A25" s="57"/>
      <c r="B25" s="120"/>
      <c r="C25" s="119" t="str">
        <f>IF($A25="","",(B25/(O25*1000)))</f>
        <v/>
      </c>
      <c r="F25" s="124" t="s">
        <v>15</v>
      </c>
      <c r="G25" s="119" t="str">
        <f t="shared" si="0"/>
        <v/>
      </c>
      <c r="J25" s="118" t="str">
        <f t="shared" si="1"/>
        <v/>
      </c>
      <c r="K25" s="128" t="str">
        <f t="shared" si="2"/>
        <v/>
      </c>
      <c r="N25" s="113" t="s">
        <v>15</v>
      </c>
      <c r="O25" s="113"/>
      <c r="P25" s="82"/>
      <c r="Q25" s="82"/>
      <c r="R25" s="76" t="str">
        <f>IF(A25="","",(O25*1000)/P25)</f>
        <v/>
      </c>
      <c r="S25" s="76"/>
    </row>
    <row r="26" spans="1:19" x14ac:dyDescent="0.25">
      <c r="A26" s="57" t="s">
        <v>27</v>
      </c>
      <c r="B26" s="118">
        <v>456000</v>
      </c>
      <c r="C26" s="119">
        <f>IF($A26="","",(B26/(O26*1000)))</f>
        <v>7.212907307813983E-2</v>
      </c>
      <c r="F26" s="124">
        <v>39</v>
      </c>
      <c r="G26" s="119">
        <f t="shared" si="0"/>
        <v>0.1449814126394052</v>
      </c>
      <c r="J26" s="118">
        <f t="shared" si="1"/>
        <v>11692.307692307691</v>
      </c>
      <c r="K26" s="128">
        <f t="shared" si="2"/>
        <v>0.49750565789793877</v>
      </c>
      <c r="N26" s="113">
        <v>11141</v>
      </c>
      <c r="O26" s="113">
        <v>6322</v>
      </c>
      <c r="P26" s="82">
        <v>269</v>
      </c>
      <c r="Q26" s="82">
        <v>280</v>
      </c>
      <c r="R26" s="76">
        <f>IF(A26="","",(O26*1000)/P26)</f>
        <v>23501.858736059479</v>
      </c>
      <c r="S26" s="76">
        <v>22578</v>
      </c>
    </row>
    <row r="27" spans="1:19" x14ac:dyDescent="0.25">
      <c r="A27" s="57" t="s">
        <v>28</v>
      </c>
      <c r="B27" s="118">
        <v>491000</v>
      </c>
      <c r="C27" s="119">
        <f>IF($A27="","",(B27/(O27*1000)))</f>
        <v>3.4909349448986847E-2</v>
      </c>
      <c r="F27" s="124">
        <v>50</v>
      </c>
      <c r="G27" s="119">
        <f t="shared" si="0"/>
        <v>0.13089005235602094</v>
      </c>
      <c r="J27" s="118">
        <f t="shared" si="1"/>
        <v>9820</v>
      </c>
      <c r="K27" s="128">
        <f t="shared" si="2"/>
        <v>0.26670742979025946</v>
      </c>
      <c r="N27" s="113">
        <v>11946</v>
      </c>
      <c r="O27" s="113">
        <v>14065</v>
      </c>
      <c r="P27" s="82">
        <v>382</v>
      </c>
      <c r="Q27" s="82">
        <v>385</v>
      </c>
      <c r="R27" s="76">
        <f>IF(A27="","",(O27*1000)/P27)</f>
        <v>36819.371727748694</v>
      </c>
      <c r="S27" s="76">
        <v>36533</v>
      </c>
    </row>
    <row r="28" spans="1:19" s="62" customFormat="1" x14ac:dyDescent="0.25">
      <c r="A28" s="57" t="s">
        <v>29</v>
      </c>
      <c r="B28" s="118">
        <v>1346000</v>
      </c>
      <c r="C28" s="119">
        <f>IF($A28="","",(B28/(O28*1000)))</f>
        <v>5.1858986707763434E-2</v>
      </c>
      <c r="F28" s="124">
        <v>84</v>
      </c>
      <c r="G28" s="119">
        <f t="shared" si="0"/>
        <v>0.13291139240506328</v>
      </c>
      <c r="J28" s="118">
        <f t="shared" si="1"/>
        <v>16023.809523809523</v>
      </c>
      <c r="K28" s="128">
        <f t="shared" si="2"/>
        <v>0.39017713808698201</v>
      </c>
      <c r="N28" s="113">
        <v>21800</v>
      </c>
      <c r="O28" s="113">
        <v>25955</v>
      </c>
      <c r="P28" s="82">
        <v>632</v>
      </c>
      <c r="Q28" s="82">
        <v>615</v>
      </c>
      <c r="R28" s="76">
        <f>IF(A28="","",(O28*1000)/P28)</f>
        <v>41068.037974683546</v>
      </c>
      <c r="S28" s="76">
        <v>42203</v>
      </c>
    </row>
    <row r="29" spans="1:19" x14ac:dyDescent="0.25">
      <c r="A29" s="57"/>
      <c r="B29" s="118" t="s">
        <v>15</v>
      </c>
      <c r="C29" s="119" t="str">
        <f>IF($A29="","",(B29/(O29*1000)))</f>
        <v/>
      </c>
      <c r="F29" s="124" t="s">
        <v>15</v>
      </c>
      <c r="G29" s="119" t="str">
        <f t="shared" si="0"/>
        <v/>
      </c>
      <c r="J29" s="118" t="str">
        <f t="shared" si="1"/>
        <v/>
      </c>
      <c r="K29" s="128" t="str">
        <f t="shared" si="2"/>
        <v/>
      </c>
      <c r="N29" s="113" t="s">
        <v>15</v>
      </c>
      <c r="O29" s="113"/>
      <c r="P29" s="82"/>
      <c r="Q29" s="82"/>
      <c r="R29" s="76" t="str">
        <f>IF(A29="","",(O29*1000)/P29)</f>
        <v/>
      </c>
      <c r="S29" s="76"/>
    </row>
    <row r="30" spans="1:19" x14ac:dyDescent="0.25">
      <c r="A30" s="56" t="s">
        <v>30</v>
      </c>
      <c r="B30" s="116">
        <v>3874000</v>
      </c>
      <c r="C30" s="117">
        <f>IF($A30="","",(B30/(O30*1000)))</f>
        <v>2.0724778789467491E-2</v>
      </c>
      <c r="F30" s="123">
        <v>224</v>
      </c>
      <c r="G30" s="117">
        <f t="shared" si="0"/>
        <v>0.12321232123212321</v>
      </c>
      <c r="J30" s="116">
        <f t="shared" si="1"/>
        <v>17294.642857142859</v>
      </c>
      <c r="K30" s="127">
        <f t="shared" si="2"/>
        <v>0.16820378499666028</v>
      </c>
      <c r="N30" s="112">
        <v>142273</v>
      </c>
      <c r="O30" s="112">
        <v>186926</v>
      </c>
      <c r="P30" s="81">
        <v>1818</v>
      </c>
      <c r="Q30" s="81">
        <v>1874</v>
      </c>
      <c r="R30" s="75">
        <f>IF(A30="","",(O30*1000)/P30)</f>
        <v>102819.58195819582</v>
      </c>
      <c r="S30" s="75">
        <v>76905</v>
      </c>
    </row>
    <row r="31" spans="1:19" x14ac:dyDescent="0.25">
      <c r="A31" s="57"/>
      <c r="B31" s="118" t="s">
        <v>15</v>
      </c>
      <c r="C31" s="119" t="str">
        <f>IF($A31="","",(B31/(O31*1000)))</f>
        <v/>
      </c>
      <c r="F31" s="124" t="s">
        <v>15</v>
      </c>
      <c r="G31" s="119" t="str">
        <f t="shared" si="0"/>
        <v/>
      </c>
      <c r="J31" s="118" t="str">
        <f t="shared" si="1"/>
        <v/>
      </c>
      <c r="K31" s="128" t="str">
        <f t="shared" si="2"/>
        <v/>
      </c>
      <c r="N31" s="113" t="s">
        <v>15</v>
      </c>
      <c r="O31" s="113"/>
      <c r="P31" s="82"/>
      <c r="Q31" s="82"/>
      <c r="R31" s="76" t="str">
        <f>IF(A31="","",(O31*1000)/P31)</f>
        <v/>
      </c>
      <c r="S31" s="76"/>
    </row>
    <row r="32" spans="1:19" x14ac:dyDescent="0.25">
      <c r="A32" s="57" t="s">
        <v>31</v>
      </c>
      <c r="B32" s="118">
        <v>130000</v>
      </c>
      <c r="C32" s="119">
        <f>IF($A32="","",(B32/(O32*1000)))</f>
        <v>3.1212484993997598E-2</v>
      </c>
      <c r="F32" s="124">
        <v>17</v>
      </c>
      <c r="G32" s="119">
        <f t="shared" si="0"/>
        <v>5.8419243986254296E-2</v>
      </c>
      <c r="J32" s="118">
        <f t="shared" si="1"/>
        <v>7647.0588235294117</v>
      </c>
      <c r="K32" s="128">
        <f t="shared" si="2"/>
        <v>0.53428430195607657</v>
      </c>
      <c r="N32" s="113">
        <v>3124</v>
      </c>
      <c r="O32" s="113">
        <v>4165</v>
      </c>
      <c r="P32" s="82">
        <v>291</v>
      </c>
      <c r="Q32" s="82">
        <v>290</v>
      </c>
      <c r="R32" s="76">
        <f>IF(A32="","",(O32*1000)/P32)</f>
        <v>14312.714776632303</v>
      </c>
      <c r="S32" s="76">
        <v>14361</v>
      </c>
    </row>
    <row r="33" spans="1:19" x14ac:dyDescent="0.25">
      <c r="A33" s="57" t="s">
        <v>32</v>
      </c>
      <c r="B33" s="118">
        <v>383000</v>
      </c>
      <c r="C33" s="119">
        <f>IF($A33="","",(B33/(O33*1000)))</f>
        <v>1.3190522110483537E-2</v>
      </c>
      <c r="F33" s="124">
        <v>87</v>
      </c>
      <c r="G33" s="119">
        <f t="shared" si="0"/>
        <v>0.13043478260869565</v>
      </c>
      <c r="J33" s="118">
        <f t="shared" si="1"/>
        <v>4402.2988505747126</v>
      </c>
      <c r="K33" s="128">
        <f t="shared" si="2"/>
        <v>0.10112733618037378</v>
      </c>
      <c r="N33" s="113">
        <v>31461</v>
      </c>
      <c r="O33" s="113">
        <v>29036</v>
      </c>
      <c r="P33" s="82">
        <v>667</v>
      </c>
      <c r="Q33" s="82">
        <v>707</v>
      </c>
      <c r="R33" s="76">
        <f>IF(A33="","",(O33*1000)/P33)</f>
        <v>43532.23388305847</v>
      </c>
      <c r="S33" s="76">
        <v>41069</v>
      </c>
    </row>
    <row r="34" spans="1:19" s="62" customFormat="1" x14ac:dyDescent="0.25">
      <c r="A34" s="57" t="s">
        <v>1</v>
      </c>
      <c r="B34" s="118">
        <v>3361000</v>
      </c>
      <c r="C34" s="119">
        <f>IF($A34="","",(B34/(O34*1000)))</f>
        <v>2.1863717677671167E-2</v>
      </c>
      <c r="F34" s="124">
        <v>120</v>
      </c>
      <c r="G34" s="119">
        <f t="shared" si="0"/>
        <v>0.13953488372093023</v>
      </c>
      <c r="J34" s="118">
        <f t="shared" si="1"/>
        <v>28008.333333333332</v>
      </c>
      <c r="K34" s="128">
        <f t="shared" si="2"/>
        <v>0.1566899766899767</v>
      </c>
      <c r="N34" s="113">
        <v>107688</v>
      </c>
      <c r="O34" s="113">
        <v>153725</v>
      </c>
      <c r="P34" s="82">
        <v>860</v>
      </c>
      <c r="Q34" s="82">
        <v>877</v>
      </c>
      <c r="R34" s="76">
        <f>IF(A34="","",(O34*1000)/P34)</f>
        <v>178750</v>
      </c>
      <c r="S34" s="76">
        <v>175285</v>
      </c>
    </row>
    <row r="35" spans="1:19" x14ac:dyDescent="0.25">
      <c r="A35" s="57"/>
      <c r="B35" s="118" t="s">
        <v>15</v>
      </c>
      <c r="C35" s="119" t="str">
        <f>IF($A35="","",(B35/(O35*1000)))</f>
        <v/>
      </c>
      <c r="F35" s="124" t="s">
        <v>15</v>
      </c>
      <c r="G35" s="119" t="str">
        <f t="shared" si="0"/>
        <v/>
      </c>
      <c r="J35" s="118" t="str">
        <f t="shared" si="1"/>
        <v/>
      </c>
      <c r="K35" s="128" t="str">
        <f t="shared" si="2"/>
        <v/>
      </c>
      <c r="N35" s="113" t="s">
        <v>15</v>
      </c>
      <c r="O35" s="113"/>
      <c r="P35" s="82"/>
      <c r="Q35" s="82"/>
      <c r="R35" s="76" t="str">
        <f>IF(A35="","",(O35*1000)/P35)</f>
        <v/>
      </c>
      <c r="S35" s="76"/>
    </row>
    <row r="36" spans="1:19" x14ac:dyDescent="0.25">
      <c r="A36" s="56" t="s">
        <v>33</v>
      </c>
      <c r="B36" s="116">
        <v>5143000</v>
      </c>
      <c r="C36" s="117">
        <f>IF($A36="","",(B36/(O36*1000)))</f>
        <v>6.639958789133862E-3</v>
      </c>
      <c r="F36" s="123">
        <v>127</v>
      </c>
      <c r="G36" s="117">
        <f t="shared" si="0"/>
        <v>5.3383774695250102E-2</v>
      </c>
      <c r="J36" s="116">
        <f t="shared" si="1"/>
        <v>40496.062992125982</v>
      </c>
      <c r="K36" s="127">
        <f t="shared" si="2"/>
        <v>0.12438159023109809</v>
      </c>
      <c r="N36" s="112">
        <v>740344</v>
      </c>
      <c r="O36" s="112">
        <v>774553</v>
      </c>
      <c r="P36" s="81">
        <v>2379</v>
      </c>
      <c r="Q36" s="81">
        <v>2267</v>
      </c>
      <c r="R36" s="75">
        <f>IF(A36="","",(O36*1000)/P36)</f>
        <v>325579.2349726776</v>
      </c>
      <c r="S36" s="75">
        <v>327992.59999999998</v>
      </c>
    </row>
    <row r="37" spans="1:19" x14ac:dyDescent="0.25">
      <c r="A37" s="57"/>
      <c r="B37" s="118" t="s">
        <v>15</v>
      </c>
      <c r="C37" s="119" t="str">
        <f>IF($A37="","",(B37/(O37*1000)))</f>
        <v/>
      </c>
      <c r="F37" s="124" t="s">
        <v>15</v>
      </c>
      <c r="G37" s="119" t="str">
        <f t="shared" si="0"/>
        <v/>
      </c>
      <c r="J37" s="118" t="str">
        <f t="shared" si="1"/>
        <v/>
      </c>
      <c r="K37" s="128" t="str">
        <f t="shared" si="2"/>
        <v/>
      </c>
      <c r="N37" s="113" t="s">
        <v>15</v>
      </c>
      <c r="O37" s="113"/>
      <c r="P37" s="82"/>
      <c r="Q37" s="82"/>
      <c r="R37" s="76" t="str">
        <f>IF(A37="","",(O37*1000)/P37)</f>
        <v/>
      </c>
      <c r="S37" s="76"/>
    </row>
    <row r="38" spans="1:19" x14ac:dyDescent="0.25">
      <c r="A38" s="57" t="s">
        <v>34</v>
      </c>
      <c r="B38" s="118">
        <v>3734000</v>
      </c>
      <c r="C38" s="119">
        <f>IF($A38="","",(B38/(O38*1000)))</f>
        <v>1.3459348011015471E-2</v>
      </c>
      <c r="F38" s="124">
        <v>29</v>
      </c>
      <c r="G38" s="119">
        <f t="shared" si="0"/>
        <v>4.4072948328267476E-2</v>
      </c>
      <c r="J38" s="118">
        <f t="shared" si="1"/>
        <v>128758.62068965517</v>
      </c>
      <c r="K38" s="128">
        <f t="shared" si="2"/>
        <v>0.30538796521545447</v>
      </c>
      <c r="N38" s="113">
        <v>257915</v>
      </c>
      <c r="O38" s="113">
        <v>277428</v>
      </c>
      <c r="P38" s="82">
        <v>658</v>
      </c>
      <c r="Q38" s="82">
        <v>588</v>
      </c>
      <c r="R38" s="76">
        <f>IF(A38="","",(O38*1000)/P38)</f>
        <v>421623.10030395136</v>
      </c>
      <c r="S38" s="76">
        <v>471816</v>
      </c>
    </row>
    <row r="39" spans="1:19" x14ac:dyDescent="0.25">
      <c r="A39" s="57" t="s">
        <v>35</v>
      </c>
      <c r="B39" s="118">
        <v>690000</v>
      </c>
      <c r="C39" s="119">
        <f>IF($A39="","",(B39/(O39*1000)))</f>
        <v>5.0431223505335481E-3</v>
      </c>
      <c r="F39" s="124">
        <v>38</v>
      </c>
      <c r="G39" s="119">
        <f t="shared" si="0"/>
        <v>7.6612903225806453E-2</v>
      </c>
      <c r="J39" s="118">
        <f t="shared" si="1"/>
        <v>18157.894736842107</v>
      </c>
      <c r="K39" s="128">
        <f t="shared" si="2"/>
        <v>6.5826018049069471E-2</v>
      </c>
      <c r="N39" s="113">
        <v>113815</v>
      </c>
      <c r="O39" s="113">
        <v>136820</v>
      </c>
      <c r="P39" s="82">
        <v>496</v>
      </c>
      <c r="Q39" s="82">
        <v>533</v>
      </c>
      <c r="R39" s="76">
        <f>IF(A39="","",(O39*1000)/P39)</f>
        <v>275846.77419354836</v>
      </c>
      <c r="S39" s="76">
        <v>256698</v>
      </c>
    </row>
    <row r="40" spans="1:19" x14ac:dyDescent="0.25">
      <c r="A40" s="57" t="s">
        <v>36</v>
      </c>
      <c r="B40" s="118">
        <v>133000</v>
      </c>
      <c r="C40" s="119">
        <f>IF($A40="","",(B40/(O40*1000)))</f>
        <v>1.195892603449206E-3</v>
      </c>
      <c r="F40" s="124">
        <v>17</v>
      </c>
      <c r="G40" s="119">
        <f t="shared" si="0"/>
        <v>4.632152588555858E-2</v>
      </c>
      <c r="J40" s="118">
        <f t="shared" si="1"/>
        <v>7823.5294117647063</v>
      </c>
      <c r="K40" s="128">
        <f t="shared" si="2"/>
        <v>2.5817210909756392E-2</v>
      </c>
      <c r="N40" s="113">
        <v>112250</v>
      </c>
      <c r="O40" s="113">
        <v>111214</v>
      </c>
      <c r="P40" s="82">
        <v>367</v>
      </c>
      <c r="Q40" s="82">
        <v>346</v>
      </c>
      <c r="R40" s="76">
        <f>IF(A40="","",(O40*1000)/P40)</f>
        <v>303035.42234332423</v>
      </c>
      <c r="S40" s="76">
        <v>321429</v>
      </c>
    </row>
    <row r="41" spans="1:19" x14ac:dyDescent="0.25">
      <c r="A41" s="57" t="s">
        <v>37</v>
      </c>
      <c r="B41" s="118">
        <v>524000</v>
      </c>
      <c r="C41" s="119">
        <f>IF($A41="","",(B41/(O41*1000)))</f>
        <v>2.9021467024081173E-3</v>
      </c>
      <c r="F41" s="124">
        <v>32</v>
      </c>
      <c r="G41" s="119">
        <f t="shared" si="0"/>
        <v>6.0377358490566038E-2</v>
      </c>
      <c r="J41" s="118">
        <f t="shared" si="1"/>
        <v>16375</v>
      </c>
      <c r="K41" s="128">
        <f t="shared" si="2"/>
        <v>4.8066804758634445E-2</v>
      </c>
      <c r="N41" s="113">
        <v>166855</v>
      </c>
      <c r="O41" s="113">
        <v>180556</v>
      </c>
      <c r="P41" s="82">
        <v>530</v>
      </c>
      <c r="Q41" s="82">
        <v>483</v>
      </c>
      <c r="R41" s="76">
        <f>IF(A41="","",(O41*1000)/P41)</f>
        <v>340671.69811320753</v>
      </c>
      <c r="S41" s="76">
        <v>373822</v>
      </c>
    </row>
    <row r="42" spans="1:19" s="62" customFormat="1" x14ac:dyDescent="0.25">
      <c r="A42" s="57" t="s">
        <v>38</v>
      </c>
      <c r="B42" s="118">
        <v>62000</v>
      </c>
      <c r="C42" s="119">
        <f>IF($A42="","",(B42/(O42*1000)))</f>
        <v>9.0464726052381992E-4</v>
      </c>
      <c r="F42" s="124">
        <v>11</v>
      </c>
      <c r="G42" s="119">
        <f t="shared" si="0"/>
        <v>3.3536585365853661E-2</v>
      </c>
      <c r="J42" s="118">
        <f t="shared" si="1"/>
        <v>5636.363636363636</v>
      </c>
      <c r="K42" s="128">
        <f t="shared" si="2"/>
        <v>2.6974936495619356E-2</v>
      </c>
      <c r="N42" s="113">
        <v>89509</v>
      </c>
      <c r="O42" s="113">
        <v>68535</v>
      </c>
      <c r="P42" s="82">
        <v>328</v>
      </c>
      <c r="Q42" s="82">
        <v>317</v>
      </c>
      <c r="R42" s="76">
        <f>IF(A42="","",(O42*1000)/P42)</f>
        <v>208948.17073170733</v>
      </c>
      <c r="S42" s="76">
        <v>216198</v>
      </c>
    </row>
    <row r="43" spans="1:19" x14ac:dyDescent="0.25">
      <c r="A43" s="57"/>
      <c r="B43" s="118" t="s">
        <v>15</v>
      </c>
      <c r="C43" s="119" t="str">
        <f>IF($A43="","",(B43/(O43*1000)))</f>
        <v/>
      </c>
      <c r="F43" s="124" t="s">
        <v>15</v>
      </c>
      <c r="G43" s="119" t="str">
        <f t="shared" si="0"/>
        <v/>
      </c>
      <c r="J43" s="118" t="str">
        <f t="shared" si="1"/>
        <v/>
      </c>
      <c r="K43" s="128" t="str">
        <f t="shared" si="2"/>
        <v/>
      </c>
      <c r="N43" s="113" t="s">
        <v>15</v>
      </c>
      <c r="O43" s="113"/>
      <c r="P43" s="82"/>
      <c r="Q43" s="82"/>
      <c r="R43" s="76" t="str">
        <f>IF(A43="","",(O43*1000)/P43)</f>
        <v/>
      </c>
      <c r="S43" s="76"/>
    </row>
    <row r="44" spans="1:19" x14ac:dyDescent="0.25">
      <c r="A44" s="56" t="s">
        <v>39</v>
      </c>
      <c r="B44" s="116">
        <v>899000</v>
      </c>
      <c r="C44" s="117">
        <f>IF($A44="","",(B44/(O44*1000)))</f>
        <v>8.9542813716086533E-4</v>
      </c>
      <c r="F44" s="123">
        <v>72</v>
      </c>
      <c r="G44" s="117">
        <f t="shared" si="0"/>
        <v>4.519774011299435E-2</v>
      </c>
      <c r="J44" s="116">
        <f t="shared" si="1"/>
        <v>12486.111111111111</v>
      </c>
      <c r="K44" s="127">
        <f t="shared" si="2"/>
        <v>1.9811347534684144E-2</v>
      </c>
      <c r="N44" s="112">
        <v>841593</v>
      </c>
      <c r="O44" s="112">
        <v>1003989</v>
      </c>
      <c r="P44" s="81">
        <v>1593</v>
      </c>
      <c r="Q44" s="81">
        <v>1489</v>
      </c>
      <c r="R44" s="75">
        <f>IF(A44="","",(O44*1000)/P44)</f>
        <v>630250.47080979287</v>
      </c>
      <c r="S44" s="75">
        <v>706824.25</v>
      </c>
    </row>
    <row r="45" spans="1:19" x14ac:dyDescent="0.25">
      <c r="A45" s="57"/>
      <c r="B45" s="118"/>
      <c r="C45" s="119" t="str">
        <f>IF($A45="","",(B45/(O45*1000)))</f>
        <v/>
      </c>
      <c r="F45" s="124" t="s">
        <v>15</v>
      </c>
      <c r="G45" s="119" t="str">
        <f t="shared" si="0"/>
        <v/>
      </c>
      <c r="J45" s="118" t="str">
        <f t="shared" si="1"/>
        <v/>
      </c>
      <c r="K45" s="128" t="str">
        <f t="shared" si="2"/>
        <v/>
      </c>
      <c r="N45" s="113" t="s">
        <v>15</v>
      </c>
      <c r="O45" s="113"/>
      <c r="P45" s="82"/>
      <c r="Q45" s="82"/>
      <c r="R45" s="76" t="str">
        <f>IF(A45="","",(O45*1000)/P45)</f>
        <v/>
      </c>
      <c r="S45" s="76"/>
    </row>
    <row r="46" spans="1:19" x14ac:dyDescent="0.25">
      <c r="A46" s="57" t="s">
        <v>40</v>
      </c>
      <c r="B46" s="118">
        <v>210000</v>
      </c>
      <c r="C46" s="119">
        <f>IF($A46="","",(B46/(O46*1000)))</f>
        <v>1.1130368415194544E-3</v>
      </c>
      <c r="F46" s="124">
        <v>12</v>
      </c>
      <c r="G46" s="119">
        <f t="shared" si="0"/>
        <v>2.8368794326241134E-2</v>
      </c>
      <c r="J46" s="118">
        <f t="shared" si="1"/>
        <v>17500</v>
      </c>
      <c r="K46" s="128">
        <f t="shared" si="2"/>
        <v>3.9234548663560763E-2</v>
      </c>
      <c r="N46" s="113">
        <v>187057</v>
      </c>
      <c r="O46" s="113">
        <v>188673</v>
      </c>
      <c r="P46" s="82">
        <v>423</v>
      </c>
      <c r="Q46" s="82">
        <v>371</v>
      </c>
      <c r="R46" s="76">
        <f>IF(A46="","",(O46*1000)/P46)</f>
        <v>446035.46099290781</v>
      </c>
      <c r="S46" s="76">
        <v>508551</v>
      </c>
    </row>
    <row r="47" spans="1:19" x14ac:dyDescent="0.25">
      <c r="A47" s="57" t="s">
        <v>41</v>
      </c>
      <c r="B47" s="118">
        <v>30000</v>
      </c>
      <c r="C47" s="119">
        <f>IF($A47="","",(B47/(O47*1000)))</f>
        <v>1.1441603960320518E-4</v>
      </c>
      <c r="F47" s="124">
        <v>6</v>
      </c>
      <c r="G47" s="119">
        <f t="shared" si="0"/>
        <v>2.097902097902098E-2</v>
      </c>
      <c r="J47" s="118">
        <f t="shared" si="1"/>
        <v>5000</v>
      </c>
      <c r="K47" s="128">
        <f t="shared" si="2"/>
        <v>5.453831221086114E-3</v>
      </c>
      <c r="N47" s="113">
        <v>218950</v>
      </c>
      <c r="O47" s="113">
        <v>262201</v>
      </c>
      <c r="P47" s="82">
        <v>286</v>
      </c>
      <c r="Q47" s="82">
        <v>255</v>
      </c>
      <c r="R47" s="76">
        <f>IF(A47="","",(O47*1000)/P47)</f>
        <v>916786.71328671323</v>
      </c>
      <c r="S47" s="76">
        <v>1028241</v>
      </c>
    </row>
    <row r="48" spans="1:19" x14ac:dyDescent="0.25">
      <c r="A48" s="57" t="s">
        <v>42</v>
      </c>
      <c r="B48" s="118">
        <v>475000</v>
      </c>
      <c r="C48" s="119">
        <f>IF($A48="","",(B48/(O48*1000)))</f>
        <v>1.5625822411705879E-3</v>
      </c>
      <c r="F48" s="124">
        <v>39</v>
      </c>
      <c r="G48" s="119">
        <f t="shared" si="0"/>
        <v>7.6470588235294124E-2</v>
      </c>
      <c r="J48" s="118">
        <f t="shared" si="1"/>
        <v>12179.48717948718</v>
      </c>
      <c r="K48" s="128">
        <f t="shared" si="2"/>
        <v>2.0433767769153843E-2</v>
      </c>
      <c r="N48" s="113">
        <v>236321</v>
      </c>
      <c r="O48" s="113">
        <v>303984</v>
      </c>
      <c r="P48" s="82">
        <v>510</v>
      </c>
      <c r="Q48" s="82">
        <v>494</v>
      </c>
      <c r="R48" s="76">
        <f>IF(A48="","",(O48*1000)/P48)</f>
        <v>596047.0588235294</v>
      </c>
      <c r="S48" s="76">
        <v>615352</v>
      </c>
    </row>
    <row r="49" spans="1:19" ht="15.75" thickBot="1" x14ac:dyDescent="0.3">
      <c r="A49" s="59" t="s">
        <v>43</v>
      </c>
      <c r="B49" s="121">
        <v>184000</v>
      </c>
      <c r="C49" s="122">
        <f>IF($A49="","",(B49/(O49*1000)))</f>
        <v>7.3856725979504754E-4</v>
      </c>
      <c r="F49" s="126">
        <v>15</v>
      </c>
      <c r="G49" s="122">
        <f t="shared" si="0"/>
        <v>4.0106951871657755E-2</v>
      </c>
      <c r="J49" s="121">
        <f t="shared" si="1"/>
        <v>12266.666666666666</v>
      </c>
      <c r="K49" s="129">
        <f t="shared" si="2"/>
        <v>1.8414943677556517E-2</v>
      </c>
      <c r="N49" s="114">
        <v>199265</v>
      </c>
      <c r="O49" s="114">
        <v>249131</v>
      </c>
      <c r="P49" s="83">
        <v>374</v>
      </c>
      <c r="Q49" s="83">
        <v>369</v>
      </c>
      <c r="R49" s="78">
        <f>IF(A49="","",(O49*1000)/P49)</f>
        <v>666125.6684491979</v>
      </c>
      <c r="S49" s="78">
        <v>675153</v>
      </c>
    </row>
    <row r="51" spans="1:19" x14ac:dyDescent="0.25">
      <c r="N51" t="s">
        <v>119</v>
      </c>
    </row>
    <row r="52" spans="1:19" x14ac:dyDescent="0.25">
      <c r="N52" t="s">
        <v>120</v>
      </c>
    </row>
  </sheetData>
  <mergeCells count="15">
    <mergeCell ref="A1:S1"/>
    <mergeCell ref="L5:M5"/>
    <mergeCell ref="B3:M3"/>
    <mergeCell ref="N3:S3"/>
    <mergeCell ref="B4:E4"/>
    <mergeCell ref="F4:I4"/>
    <mergeCell ref="J4:M4"/>
    <mergeCell ref="N4:O5"/>
    <mergeCell ref="P4:Q5"/>
    <mergeCell ref="R4:S5"/>
    <mergeCell ref="B5:C5"/>
    <mergeCell ref="D5:E5"/>
    <mergeCell ref="F5:G5"/>
    <mergeCell ref="H5:I5"/>
    <mergeCell ref="J5:K5"/>
  </mergeCells>
  <pageMargins left="0.57999999999999996" right="0.21" top="0.77" bottom="0.32" header="0.3" footer="0.3"/>
  <pageSetup scale="60" orientation="landscape" r:id="rId1"/>
  <colBreaks count="1" manualBreakCount="1">
    <brk id="13" min="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0"/>
  <sheetViews>
    <sheetView zoomScaleNormal="100" workbookViewId="0">
      <selection activeCell="C6" sqref="C6"/>
    </sheetView>
  </sheetViews>
  <sheetFormatPr defaultRowHeight="15" x14ac:dyDescent="0.25"/>
  <cols>
    <col min="1" max="1" width="14" bestFit="1" customWidth="1"/>
    <col min="2" max="2" width="11.7109375" bestFit="1" customWidth="1"/>
    <col min="3" max="3" width="9" bestFit="1" customWidth="1"/>
    <col min="4" max="4" width="10.7109375" customWidth="1"/>
    <col min="5" max="5" width="9" bestFit="1" customWidth="1"/>
    <col min="6" max="8" width="9.42578125" customWidth="1"/>
    <col min="9" max="9" width="9" bestFit="1" customWidth="1"/>
    <col min="10" max="10" width="9.42578125" customWidth="1"/>
    <col min="11" max="11" width="13.28515625" customWidth="1"/>
    <col min="12" max="12" width="12" customWidth="1"/>
    <col min="13" max="13" width="12.140625" customWidth="1"/>
    <col min="14" max="15" width="12" customWidth="1"/>
    <col min="17" max="17" width="9.140625" bestFit="1" customWidth="1"/>
  </cols>
  <sheetData>
    <row r="1" spans="1:22" x14ac:dyDescent="0.25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2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1"/>
      <c r="L2" s="51"/>
      <c r="M2" s="5"/>
      <c r="N2" s="5"/>
      <c r="O2" s="5"/>
    </row>
    <row r="3" spans="1:22" x14ac:dyDescent="0.25">
      <c r="A3" s="53"/>
      <c r="B3" s="107" t="s">
        <v>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87" t="s">
        <v>4</v>
      </c>
      <c r="O3" s="88"/>
      <c r="P3" s="88"/>
      <c r="Q3" s="88"/>
      <c r="R3" s="88"/>
      <c r="S3" s="89"/>
    </row>
    <row r="4" spans="1:22" ht="40.9" customHeight="1" x14ac:dyDescent="0.25">
      <c r="A4" s="54"/>
      <c r="B4" s="92" t="s">
        <v>9</v>
      </c>
      <c r="C4" s="93"/>
      <c r="D4" s="93"/>
      <c r="E4" s="94"/>
      <c r="F4" s="95" t="s">
        <v>10</v>
      </c>
      <c r="G4" s="93"/>
      <c r="H4" s="93"/>
      <c r="I4" s="94"/>
      <c r="J4" s="95" t="s">
        <v>11</v>
      </c>
      <c r="K4" s="93"/>
      <c r="L4" s="93"/>
      <c r="M4" s="94"/>
      <c r="N4" s="108" t="s">
        <v>5</v>
      </c>
      <c r="O4" s="109"/>
      <c r="P4" s="110" t="s">
        <v>6</v>
      </c>
      <c r="Q4" s="109"/>
      <c r="R4" s="110" t="s">
        <v>7</v>
      </c>
      <c r="S4" s="111"/>
    </row>
    <row r="5" spans="1:22" ht="28.9" customHeight="1" x14ac:dyDescent="0.25">
      <c r="A5" s="55"/>
      <c r="B5" s="105">
        <v>2007</v>
      </c>
      <c r="C5" s="106"/>
      <c r="D5" s="85">
        <v>2012</v>
      </c>
      <c r="E5" s="106"/>
      <c r="F5" s="85">
        <v>2007</v>
      </c>
      <c r="G5" s="106"/>
      <c r="H5" s="85">
        <v>2012</v>
      </c>
      <c r="I5" s="106"/>
      <c r="J5" s="85">
        <v>2007</v>
      </c>
      <c r="K5" s="106"/>
      <c r="L5" s="85">
        <v>2012</v>
      </c>
      <c r="M5" s="106"/>
      <c r="N5" s="98"/>
      <c r="O5" s="102"/>
      <c r="P5" s="101"/>
      <c r="Q5" s="102"/>
      <c r="R5" s="101"/>
      <c r="S5" s="104"/>
    </row>
    <row r="6" spans="1:22" ht="28.9" customHeight="1" x14ac:dyDescent="0.25">
      <c r="A6" s="55"/>
      <c r="B6" s="8" t="s">
        <v>8</v>
      </c>
      <c r="C6" s="9" t="s">
        <v>0</v>
      </c>
      <c r="D6" s="6" t="s">
        <v>8</v>
      </c>
      <c r="E6" s="9" t="s">
        <v>0</v>
      </c>
      <c r="F6" s="6" t="s">
        <v>8</v>
      </c>
      <c r="G6" s="9" t="s">
        <v>0</v>
      </c>
      <c r="H6" s="6" t="s">
        <v>8</v>
      </c>
      <c r="I6" s="9" t="s">
        <v>0</v>
      </c>
      <c r="J6" s="6" t="s">
        <v>8</v>
      </c>
      <c r="K6" s="9" t="s">
        <v>0</v>
      </c>
      <c r="L6" s="6" t="s">
        <v>8</v>
      </c>
      <c r="M6" s="9" t="s">
        <v>0</v>
      </c>
      <c r="N6" s="12">
        <v>2007</v>
      </c>
      <c r="O6" s="10">
        <v>2012</v>
      </c>
      <c r="P6" s="11">
        <v>2007</v>
      </c>
      <c r="Q6" s="10">
        <v>2012</v>
      </c>
      <c r="R6" s="12">
        <v>2007</v>
      </c>
      <c r="S6" s="13">
        <v>2012</v>
      </c>
    </row>
    <row r="7" spans="1:22" x14ac:dyDescent="0.25">
      <c r="A7" s="56"/>
      <c r="B7" s="14">
        <f>SUM(B8:B57)</f>
        <v>1500460.7211822658</v>
      </c>
      <c r="C7" s="52">
        <f>B7/N7</f>
        <v>4.0753179704243062E-3</v>
      </c>
      <c r="D7" s="16">
        <f>SUM(D8:D57)</f>
        <v>1309831</v>
      </c>
      <c r="E7" s="15">
        <f>D7/O7</f>
        <v>3.3190151297694571E-3</v>
      </c>
      <c r="F7" s="17">
        <f>SUM(F8:F57)</f>
        <v>136817</v>
      </c>
      <c r="G7" s="15">
        <f>F7/P7</f>
        <v>6.2054379732872762E-2</v>
      </c>
      <c r="H7" s="17">
        <f>SUM(H8:H57)</f>
        <v>144530</v>
      </c>
      <c r="I7" s="15">
        <f>H7/Q7</f>
        <v>6.8520264750962762E-2</v>
      </c>
      <c r="J7" s="16">
        <f>(B7*1000)/F7</f>
        <v>10966.917277694041</v>
      </c>
      <c r="K7" s="15">
        <f>J7/R7</f>
        <v>6.5673333420903438E-2</v>
      </c>
      <c r="L7" s="16">
        <f>(D7*1000)/H7</f>
        <v>9062.6928665328996</v>
      </c>
      <c r="M7" s="15">
        <f>L7/S7</f>
        <v>4.8438445791656438E-2</v>
      </c>
      <c r="N7" s="14">
        <f>SUM(N8:N57)</f>
        <v>368182490.80722499</v>
      </c>
      <c r="O7" s="18">
        <f>SUM(O8:O57)</f>
        <v>394644480</v>
      </c>
      <c r="P7" s="17">
        <v>2204792</v>
      </c>
      <c r="Q7" s="19">
        <v>2109303</v>
      </c>
      <c r="R7" s="20">
        <f>(N7*1000)/P7</f>
        <v>166991.93883469506</v>
      </c>
      <c r="S7" s="21">
        <f>(O7*1000)/Q7</f>
        <v>187097.10269221634</v>
      </c>
    </row>
    <row r="8" spans="1:22" x14ac:dyDescent="0.25">
      <c r="A8" s="57"/>
      <c r="B8" s="22">
        <v>10312.610837438424</v>
      </c>
      <c r="C8" s="23">
        <f t="shared" ref="C8:C57" si="0">B8/N8</f>
        <v>1.8853823419506068E-3</v>
      </c>
      <c r="D8" s="24">
        <v>9183</v>
      </c>
      <c r="E8" s="23">
        <f t="shared" ref="E8:E57" si="1">D8/O8</f>
        <v>1.6483063800029187E-3</v>
      </c>
      <c r="F8" s="2">
        <v>2175</v>
      </c>
      <c r="G8" s="23">
        <f>F8/P8</f>
        <v>4.4612639222201711E-2</v>
      </c>
      <c r="H8" s="2">
        <v>2196</v>
      </c>
      <c r="I8" s="23">
        <f t="shared" ref="I8:I57" si="2">H8/Q8</f>
        <v>5.0806283691553107E-2</v>
      </c>
      <c r="J8" s="24">
        <f t="shared" ref="J8:J57" si="3">(B8*1000)/F8</f>
        <v>4741.430270086631</v>
      </c>
      <c r="K8" s="23">
        <f t="shared" ref="K8:K57" si="4">J8/R8</f>
        <v>4.2261170260743872E-2</v>
      </c>
      <c r="L8" s="24">
        <f t="shared" ref="L8:L57" si="5">(D8*1000)/H8</f>
        <v>4181.6939890710382</v>
      </c>
      <c r="M8" s="23">
        <f t="shared" ref="M8:M57" si="6">L8/S8</f>
        <v>3.2442962961232308E-2</v>
      </c>
      <c r="N8" s="22">
        <v>5469771.6256157625</v>
      </c>
      <c r="O8" s="25">
        <v>5571173</v>
      </c>
      <c r="P8" s="2">
        <v>48753</v>
      </c>
      <c r="Q8" s="26">
        <v>43223</v>
      </c>
      <c r="R8" s="49">
        <f t="shared" ref="R8:R57" si="7">(N8*1000)/P8</f>
        <v>112193.53938456633</v>
      </c>
      <c r="S8" s="27">
        <f t="shared" ref="S8:S57" si="8">(O8*1000)/Q8</f>
        <v>128893.71399486385</v>
      </c>
      <c r="V8" s="1"/>
    </row>
    <row r="9" spans="1:22" x14ac:dyDescent="0.25">
      <c r="A9" s="57"/>
      <c r="B9" s="22">
        <v>2083.5809523809521</v>
      </c>
      <c r="C9" s="23">
        <f t="shared" si="0"/>
        <v>2.9498938950174504E-2</v>
      </c>
      <c r="D9" s="24">
        <v>2227</v>
      </c>
      <c r="E9" s="23">
        <f t="shared" si="1"/>
        <v>3.7793805685193041E-2</v>
      </c>
      <c r="F9" s="2">
        <v>149</v>
      </c>
      <c r="G9" s="23">
        <f t="shared" ref="G9:G57" si="9">F9/P9</f>
        <v>0.21720116618075802</v>
      </c>
      <c r="H9" s="2">
        <v>241</v>
      </c>
      <c r="I9" s="23">
        <f t="shared" si="2"/>
        <v>0.31627296587926507</v>
      </c>
      <c r="J9" s="24">
        <f t="shared" si="3"/>
        <v>13983.764781080215</v>
      </c>
      <c r="K9" s="23">
        <f t="shared" si="4"/>
        <v>0.1358139068444276</v>
      </c>
      <c r="L9" s="24">
        <f t="shared" si="5"/>
        <v>9240.6639004149383</v>
      </c>
      <c r="M9" s="23">
        <f t="shared" si="6"/>
        <v>0.11949742710422034</v>
      </c>
      <c r="N9" s="22">
        <v>70632.403284072236</v>
      </c>
      <c r="O9" s="25">
        <v>58925</v>
      </c>
      <c r="P9" s="2">
        <v>686</v>
      </c>
      <c r="Q9" s="26">
        <v>762</v>
      </c>
      <c r="R9" s="49">
        <f t="shared" si="7"/>
        <v>102962.68700302075</v>
      </c>
      <c r="S9" s="27">
        <f t="shared" si="8"/>
        <v>77329.396325459311</v>
      </c>
      <c r="V9" s="1"/>
    </row>
    <row r="10" spans="1:22" x14ac:dyDescent="0.25">
      <c r="A10" s="57"/>
      <c r="B10" s="22">
        <v>6499.7320197044328</v>
      </c>
      <c r="C10" s="23">
        <f t="shared" si="0"/>
        <v>1.6221720967849642E-3</v>
      </c>
      <c r="D10" s="24">
        <v>7963</v>
      </c>
      <c r="E10" s="23">
        <f t="shared" si="1"/>
        <v>2.1336438634092804E-3</v>
      </c>
      <c r="F10" s="2">
        <v>863</v>
      </c>
      <c r="G10" s="23">
        <f t="shared" si="9"/>
        <v>5.5189614376159109E-2</v>
      </c>
      <c r="H10" s="2">
        <v>1216</v>
      </c>
      <c r="I10" s="23">
        <f t="shared" si="2"/>
        <v>6.0784803799050234E-2</v>
      </c>
      <c r="J10" s="24">
        <f t="shared" si="3"/>
        <v>7531.5550633886824</v>
      </c>
      <c r="K10" s="23">
        <f t="shared" si="4"/>
        <v>2.9392705767585729E-2</v>
      </c>
      <c r="L10" s="24">
        <f t="shared" si="5"/>
        <v>6548.519736842105</v>
      </c>
      <c r="M10" s="23">
        <f t="shared" si="6"/>
        <v>3.5101599907485737E-2</v>
      </c>
      <c r="N10" s="22">
        <v>4006807.9290640391</v>
      </c>
      <c r="O10" s="25">
        <v>3732113</v>
      </c>
      <c r="P10" s="2">
        <v>15637</v>
      </c>
      <c r="Q10" s="26">
        <v>20005</v>
      </c>
      <c r="R10" s="49">
        <f t="shared" si="7"/>
        <v>256238.91597263154</v>
      </c>
      <c r="S10" s="27">
        <f t="shared" si="8"/>
        <v>186559.01024743813</v>
      </c>
      <c r="V10" s="1"/>
    </row>
    <row r="11" spans="1:22" x14ac:dyDescent="0.25">
      <c r="A11" s="57"/>
      <c r="B11" s="22">
        <v>10109.455500821017</v>
      </c>
      <c r="C11" s="23">
        <f t="shared" si="0"/>
        <v>1.0868572180450528E-3</v>
      </c>
      <c r="D11" s="24">
        <v>6369</v>
      </c>
      <c r="E11" s="23">
        <f t="shared" si="1"/>
        <v>6.5150958114961518E-4</v>
      </c>
      <c r="F11" s="2">
        <v>1657</v>
      </c>
      <c r="G11" s="23">
        <f t="shared" si="9"/>
        <v>3.3579216147205444E-2</v>
      </c>
      <c r="H11" s="2">
        <v>1391</v>
      </c>
      <c r="I11" s="23">
        <f t="shared" si="2"/>
        <v>3.0862417075281222E-2</v>
      </c>
      <c r="J11" s="24">
        <f t="shared" si="3"/>
        <v>6101.0594452752066</v>
      </c>
      <c r="K11" s="23">
        <f t="shared" si="4"/>
        <v>3.2366962149457557E-2</v>
      </c>
      <c r="L11" s="24">
        <f t="shared" si="5"/>
        <v>4578.7203450754851</v>
      </c>
      <c r="M11" s="23">
        <f t="shared" si="6"/>
        <v>2.1110128204165569E-2</v>
      </c>
      <c r="N11" s="22">
        <v>9301548.8446633816</v>
      </c>
      <c r="O11" s="25">
        <v>9775758</v>
      </c>
      <c r="P11" s="2">
        <v>49346</v>
      </c>
      <c r="Q11" s="26">
        <v>45071</v>
      </c>
      <c r="R11" s="49">
        <f t="shared" si="7"/>
        <v>188496.51126055571</v>
      </c>
      <c r="S11" s="27">
        <f t="shared" si="8"/>
        <v>216896.85163408844</v>
      </c>
      <c r="V11" s="1"/>
    </row>
    <row r="12" spans="1:22" x14ac:dyDescent="0.25">
      <c r="A12" s="57"/>
      <c r="B12" s="22">
        <v>201787.75435139571</v>
      </c>
      <c r="C12" s="23">
        <f t="shared" si="0"/>
        <v>4.8073097928928218E-3</v>
      </c>
      <c r="D12" s="24">
        <v>169915</v>
      </c>
      <c r="E12" s="23">
        <f t="shared" si="1"/>
        <v>3.9860444926220345E-3</v>
      </c>
      <c r="F12" s="2">
        <v>7068</v>
      </c>
      <c r="G12" s="23">
        <f t="shared" si="9"/>
        <v>8.7223723668135203E-2</v>
      </c>
      <c r="H12" s="2">
        <v>8588</v>
      </c>
      <c r="I12" s="23">
        <f t="shared" si="2"/>
        <v>0.11030478955007257</v>
      </c>
      <c r="J12" s="24">
        <f t="shared" si="3"/>
        <v>28549.484203649645</v>
      </c>
      <c r="K12" s="23">
        <f t="shared" si="4"/>
        <v>5.5114704930317483E-2</v>
      </c>
      <c r="L12" s="24">
        <f t="shared" si="5"/>
        <v>19785.165346995807</v>
      </c>
      <c r="M12" s="23">
        <f t="shared" si="6"/>
        <v>3.6136640202849769E-2</v>
      </c>
      <c r="N12" s="22">
        <v>41975192.580623969</v>
      </c>
      <c r="O12" s="25">
        <v>42627472</v>
      </c>
      <c r="P12" s="2">
        <v>81033</v>
      </c>
      <c r="Q12" s="26">
        <v>77857</v>
      </c>
      <c r="R12" s="49">
        <f t="shared" si="7"/>
        <v>518001.21654910926</v>
      </c>
      <c r="S12" s="27">
        <f t="shared" si="8"/>
        <v>547509.81928407203</v>
      </c>
      <c r="V12" s="1"/>
    </row>
    <row r="13" spans="1:22" x14ac:dyDescent="0.25">
      <c r="A13" s="57"/>
      <c r="B13" s="22">
        <v>27975.976354679802</v>
      </c>
      <c r="C13" s="23">
        <f t="shared" si="0"/>
        <v>3.7260354250541238E-3</v>
      </c>
      <c r="D13" s="24">
        <v>19199</v>
      </c>
      <c r="E13" s="23">
        <f t="shared" si="1"/>
        <v>2.4674605963288959E-3</v>
      </c>
      <c r="F13" s="2">
        <v>2777</v>
      </c>
      <c r="G13" s="23">
        <f t="shared" si="9"/>
        <v>7.494467533869488E-2</v>
      </c>
      <c r="H13" s="2">
        <v>2896</v>
      </c>
      <c r="I13" s="23">
        <f t="shared" si="2"/>
        <v>8.0044223327805419E-2</v>
      </c>
      <c r="J13" s="24">
        <f t="shared" si="3"/>
        <v>10074.172255916385</v>
      </c>
      <c r="K13" s="23">
        <f t="shared" si="4"/>
        <v>4.9717146791485589E-2</v>
      </c>
      <c r="L13" s="24">
        <f t="shared" si="5"/>
        <v>6629.4889502762435</v>
      </c>
      <c r="M13" s="23">
        <f t="shared" si="6"/>
        <v>3.0826216980379646E-2</v>
      </c>
      <c r="N13" s="22">
        <v>7508242.183251231</v>
      </c>
      <c r="O13" s="25">
        <v>7780874</v>
      </c>
      <c r="P13" s="2">
        <v>37054</v>
      </c>
      <c r="Q13" s="26">
        <v>36180</v>
      </c>
      <c r="R13" s="49">
        <f t="shared" si="7"/>
        <v>202629.73452936878</v>
      </c>
      <c r="S13" s="27">
        <f t="shared" si="8"/>
        <v>215060.0884466556</v>
      </c>
      <c r="V13" s="1"/>
    </row>
    <row r="14" spans="1:22" x14ac:dyDescent="0.25">
      <c r="A14" s="57"/>
      <c r="B14" s="28">
        <v>36855.351067323478</v>
      </c>
      <c r="C14" s="29">
        <f t="shared" si="0"/>
        <v>5.3942232206152449E-2</v>
      </c>
      <c r="D14" s="30">
        <v>30439</v>
      </c>
      <c r="E14" s="29">
        <f t="shared" si="1"/>
        <v>5.5281319240129308E-2</v>
      </c>
      <c r="F14" s="31">
        <v>1099</v>
      </c>
      <c r="G14" s="29">
        <f t="shared" si="9"/>
        <v>0.22355573637103335</v>
      </c>
      <c r="H14" s="31">
        <v>1420</v>
      </c>
      <c r="I14" s="29">
        <f t="shared" si="2"/>
        <v>0.23757737995649991</v>
      </c>
      <c r="J14" s="30">
        <f t="shared" si="3"/>
        <v>33535.351289648293</v>
      </c>
      <c r="K14" s="29">
        <f t="shared" si="4"/>
        <v>0.24129209601951357</v>
      </c>
      <c r="L14" s="30">
        <f t="shared" si="5"/>
        <v>21435.915492957745</v>
      </c>
      <c r="M14" s="29">
        <f t="shared" si="6"/>
        <v>0.2326876373931358</v>
      </c>
      <c r="N14" s="28">
        <v>683237.41083743831</v>
      </c>
      <c r="O14" s="32">
        <v>550620</v>
      </c>
      <c r="P14" s="31">
        <v>4916</v>
      </c>
      <c r="Q14" s="33">
        <v>5977</v>
      </c>
      <c r="R14" s="49">
        <f t="shared" si="7"/>
        <v>138982.38625659852</v>
      </c>
      <c r="S14" s="27">
        <f t="shared" si="8"/>
        <v>92123.138698343653</v>
      </c>
      <c r="V14" s="1"/>
    </row>
    <row r="15" spans="1:22" x14ac:dyDescent="0.25">
      <c r="A15" s="57"/>
      <c r="B15" s="22">
        <v>4341.8259441707714</v>
      </c>
      <c r="C15" s="23">
        <f t="shared" si="0"/>
        <v>3.2362758359609804E-3</v>
      </c>
      <c r="D15" s="24">
        <v>4302</v>
      </c>
      <c r="E15" s="23">
        <f t="shared" si="1"/>
        <v>3.3767289841398918E-3</v>
      </c>
      <c r="F15" s="2">
        <v>216</v>
      </c>
      <c r="G15" s="23">
        <f t="shared" si="9"/>
        <v>8.4838963079340135E-2</v>
      </c>
      <c r="H15" s="2">
        <v>179</v>
      </c>
      <c r="I15" s="23">
        <f t="shared" si="2"/>
        <v>7.3031415748674014E-2</v>
      </c>
      <c r="J15" s="24">
        <f t="shared" si="3"/>
        <v>20101.046037827644</v>
      </c>
      <c r="K15" s="23">
        <f t="shared" si="4"/>
        <v>3.8146103140540066E-2</v>
      </c>
      <c r="L15" s="24">
        <f t="shared" si="5"/>
        <v>24033.519553072627</v>
      </c>
      <c r="M15" s="23">
        <f t="shared" si="6"/>
        <v>4.6236663352664104E-2</v>
      </c>
      <c r="N15" s="22">
        <v>1341611.8292282429</v>
      </c>
      <c r="O15" s="25">
        <v>1274014</v>
      </c>
      <c r="P15" s="2">
        <v>2546</v>
      </c>
      <c r="Q15" s="26">
        <v>2451</v>
      </c>
      <c r="R15" s="49">
        <f t="shared" si="7"/>
        <v>526948.87243843009</v>
      </c>
      <c r="S15" s="27">
        <f t="shared" si="8"/>
        <v>519793.55365157081</v>
      </c>
      <c r="V15" s="1"/>
    </row>
    <row r="16" spans="1:22" x14ac:dyDescent="0.25">
      <c r="A16" s="57"/>
      <c r="B16" s="22">
        <v>23985.955993431849</v>
      </c>
      <c r="C16" s="23">
        <f t="shared" si="0"/>
        <v>2.4871461696433293E-3</v>
      </c>
      <c r="D16" s="24">
        <v>19049</v>
      </c>
      <c r="E16" s="23">
        <f t="shared" si="1"/>
        <v>2.4734039928679123E-3</v>
      </c>
      <c r="F16" s="2">
        <v>3181</v>
      </c>
      <c r="G16" s="23">
        <f t="shared" si="9"/>
        <v>6.70206265933464E-2</v>
      </c>
      <c r="H16" s="2">
        <v>3480</v>
      </c>
      <c r="I16" s="23">
        <f t="shared" si="2"/>
        <v>7.289484708839547E-2</v>
      </c>
      <c r="J16" s="24">
        <f t="shared" si="3"/>
        <v>7540.3822676616946</v>
      </c>
      <c r="K16" s="23">
        <f t="shared" si="4"/>
        <v>3.7110159902477631E-2</v>
      </c>
      <c r="L16" s="24">
        <f t="shared" si="5"/>
        <v>5473.8505747126437</v>
      </c>
      <c r="M16" s="23">
        <f t="shared" si="6"/>
        <v>3.3931122591814411E-2</v>
      </c>
      <c r="N16" s="22">
        <v>9643967.1645320188</v>
      </c>
      <c r="O16" s="25">
        <v>7701532</v>
      </c>
      <c r="P16" s="2">
        <v>47463</v>
      </c>
      <c r="Q16" s="26">
        <v>47740</v>
      </c>
      <c r="R16" s="49">
        <f t="shared" si="7"/>
        <v>203189.16133687334</v>
      </c>
      <c r="S16" s="27">
        <f t="shared" si="8"/>
        <v>161322.41307080016</v>
      </c>
      <c r="V16" s="1"/>
    </row>
    <row r="17" spans="1:22" x14ac:dyDescent="0.25">
      <c r="A17" s="57"/>
      <c r="B17" s="22">
        <v>16284.634482758618</v>
      </c>
      <c r="C17" s="23">
        <f t="shared" si="0"/>
        <v>1.8482001488570148E-3</v>
      </c>
      <c r="D17" s="24">
        <v>13197</v>
      </c>
      <c r="E17" s="23">
        <f t="shared" si="1"/>
        <v>1.4259126700071581E-3</v>
      </c>
      <c r="F17" s="2">
        <v>1890</v>
      </c>
      <c r="G17" s="23">
        <f t="shared" si="9"/>
        <v>3.9501734732266022E-2</v>
      </c>
      <c r="H17" s="2">
        <v>2177</v>
      </c>
      <c r="I17" s="23">
        <f t="shared" si="2"/>
        <v>5.1518091677118585E-2</v>
      </c>
      <c r="J17" s="24">
        <f t="shared" si="3"/>
        <v>8616.2087210363061</v>
      </c>
      <c r="K17" s="23">
        <f t="shared" si="4"/>
        <v>4.6787822392705153E-2</v>
      </c>
      <c r="L17" s="24">
        <f t="shared" si="5"/>
        <v>6062.0119430408822</v>
      </c>
      <c r="M17" s="23">
        <f t="shared" si="6"/>
        <v>2.7677901560171102E-2</v>
      </c>
      <c r="N17" s="22">
        <v>8811077.356978653</v>
      </c>
      <c r="O17" s="25">
        <v>9255125</v>
      </c>
      <c r="P17" s="2">
        <v>47846</v>
      </c>
      <c r="Q17" s="26">
        <v>42257</v>
      </c>
      <c r="R17" s="49">
        <f t="shared" si="7"/>
        <v>184154.94204277583</v>
      </c>
      <c r="S17" s="27">
        <f t="shared" si="8"/>
        <v>219019.92569278463</v>
      </c>
      <c r="V17" s="1"/>
    </row>
    <row r="18" spans="1:22" x14ac:dyDescent="0.25">
      <c r="A18" s="57"/>
      <c r="B18" s="22">
        <v>10723.876518883415</v>
      </c>
      <c r="C18" s="23">
        <f t="shared" si="0"/>
        <v>1.68546763598416E-2</v>
      </c>
      <c r="D18" s="24">
        <v>13215</v>
      </c>
      <c r="E18" s="23">
        <f t="shared" si="1"/>
        <v>1.9981945937609151E-2</v>
      </c>
      <c r="F18" s="2">
        <v>1141</v>
      </c>
      <c r="G18" s="23">
        <f t="shared" si="9"/>
        <v>0.15170854939502726</v>
      </c>
      <c r="H18" s="2">
        <v>1606</v>
      </c>
      <c r="I18" s="23">
        <f t="shared" si="2"/>
        <v>0.22942857142857143</v>
      </c>
      <c r="J18" s="24">
        <f t="shared" si="3"/>
        <v>9398.6647842974708</v>
      </c>
      <c r="K18" s="23">
        <f t="shared" si="4"/>
        <v>0.11109905425273327</v>
      </c>
      <c r="L18" s="24">
        <f t="shared" si="5"/>
        <v>8228.5180572851805</v>
      </c>
      <c r="M18" s="23">
        <f t="shared" si="6"/>
        <v>8.7094409441633922E-2</v>
      </c>
      <c r="N18" s="22">
        <v>636255.2617405582</v>
      </c>
      <c r="O18" s="25">
        <v>661347</v>
      </c>
      <c r="P18" s="2">
        <v>7521</v>
      </c>
      <c r="Q18" s="26">
        <v>7000</v>
      </c>
      <c r="R18" s="49">
        <f t="shared" si="7"/>
        <v>84597.162842781298</v>
      </c>
      <c r="S18" s="27">
        <f t="shared" si="8"/>
        <v>94478.142857142855</v>
      </c>
      <c r="V18" s="1"/>
    </row>
    <row r="19" spans="1:22" x14ac:dyDescent="0.25">
      <c r="A19" s="57"/>
      <c r="B19" s="22">
        <v>9711.8160919540223</v>
      </c>
      <c r="C19" s="23">
        <f t="shared" si="0"/>
        <v>1.3781550125554491E-3</v>
      </c>
      <c r="D19" s="24">
        <v>8523</v>
      </c>
      <c r="E19" s="23">
        <f t="shared" si="1"/>
        <v>1.0924897768952062E-3</v>
      </c>
      <c r="F19" s="2">
        <v>2076</v>
      </c>
      <c r="G19" s="23">
        <f t="shared" si="9"/>
        <v>8.1896721764172162E-2</v>
      </c>
      <c r="H19" s="2">
        <v>2420</v>
      </c>
      <c r="I19" s="23">
        <f t="shared" si="2"/>
        <v>9.7517730496453903E-2</v>
      </c>
      <c r="J19" s="24">
        <f t="shared" si="3"/>
        <v>4678.1387726175444</v>
      </c>
      <c r="K19" s="23">
        <f t="shared" si="4"/>
        <v>1.6827963108510636E-2</v>
      </c>
      <c r="L19" s="24">
        <f t="shared" si="5"/>
        <v>3521.9008264462809</v>
      </c>
      <c r="M19" s="23">
        <f t="shared" si="6"/>
        <v>1.1202986075798114E-2</v>
      </c>
      <c r="N19" s="22">
        <v>7046969.3201970439</v>
      </c>
      <c r="O19" s="25">
        <v>7801446</v>
      </c>
      <c r="P19" s="2">
        <v>25349</v>
      </c>
      <c r="Q19" s="26">
        <v>24816</v>
      </c>
      <c r="R19" s="49">
        <f t="shared" si="7"/>
        <v>277997.92181928456</v>
      </c>
      <c r="S19" s="27">
        <f t="shared" si="8"/>
        <v>314371.61508704064</v>
      </c>
      <c r="V19" s="1"/>
    </row>
    <row r="20" spans="1:22" x14ac:dyDescent="0.25">
      <c r="A20" s="57"/>
      <c r="B20" s="22">
        <v>32075.00689655172</v>
      </c>
      <c r="C20" s="23">
        <f t="shared" si="0"/>
        <v>1.9425907527038384E-3</v>
      </c>
      <c r="D20" s="24">
        <v>33009</v>
      </c>
      <c r="E20" s="23">
        <f t="shared" si="1"/>
        <v>1.9205736969900365E-3</v>
      </c>
      <c r="F20" s="2">
        <v>2818</v>
      </c>
      <c r="G20" s="23">
        <f t="shared" si="9"/>
        <v>3.6664064532916991E-2</v>
      </c>
      <c r="H20" s="2">
        <v>2981</v>
      </c>
      <c r="I20" s="23">
        <f t="shared" si="2"/>
        <v>3.970061395447947E-2</v>
      </c>
      <c r="J20" s="24">
        <f t="shared" si="3"/>
        <v>11382.188394801888</v>
      </c>
      <c r="K20" s="23">
        <f t="shared" si="4"/>
        <v>5.2983507896670334E-2</v>
      </c>
      <c r="L20" s="24">
        <f t="shared" si="5"/>
        <v>11073.129822207313</v>
      </c>
      <c r="M20" s="23">
        <f t="shared" si="6"/>
        <v>4.8376423074770504E-2</v>
      </c>
      <c r="N20" s="22">
        <v>16511458.654844005</v>
      </c>
      <c r="O20" s="25">
        <v>17187052</v>
      </c>
      <c r="P20" s="2">
        <v>76860</v>
      </c>
      <c r="Q20" s="26">
        <v>75087</v>
      </c>
      <c r="R20" s="49">
        <f t="shared" si="7"/>
        <v>214825.11911064279</v>
      </c>
      <c r="S20" s="27">
        <f t="shared" si="8"/>
        <v>228895.17493041404</v>
      </c>
      <c r="V20" s="1"/>
    </row>
    <row r="21" spans="1:22" x14ac:dyDescent="0.25">
      <c r="A21" s="57"/>
      <c r="B21" s="22">
        <v>27584.530706075529</v>
      </c>
      <c r="C21" s="23">
        <f t="shared" si="0"/>
        <v>2.6922036717121909E-3</v>
      </c>
      <c r="D21" s="24">
        <v>26900</v>
      </c>
      <c r="E21" s="23">
        <f t="shared" si="1"/>
        <v>2.3994680852012762E-3</v>
      </c>
      <c r="F21" s="2">
        <v>3576</v>
      </c>
      <c r="G21" s="23">
        <f t="shared" si="9"/>
        <v>5.8682595424858056E-2</v>
      </c>
      <c r="H21" s="2">
        <v>3673</v>
      </c>
      <c r="I21" s="23">
        <f t="shared" si="2"/>
        <v>6.2577732345174206E-2</v>
      </c>
      <c r="J21" s="24">
        <f t="shared" si="3"/>
        <v>7713.7949401777214</v>
      </c>
      <c r="K21" s="23">
        <f t="shared" si="4"/>
        <v>4.5877379011967978E-2</v>
      </c>
      <c r="L21" s="24">
        <f t="shared" si="5"/>
        <v>7323.7135856248296</v>
      </c>
      <c r="M21" s="23">
        <f t="shared" si="6"/>
        <v>3.8343800506640047E-2</v>
      </c>
      <c r="N21" s="22">
        <v>10246078.703448275</v>
      </c>
      <c r="O21" s="25">
        <v>11210818</v>
      </c>
      <c r="P21" s="2">
        <v>60938</v>
      </c>
      <c r="Q21" s="26">
        <v>58695</v>
      </c>
      <c r="R21" s="49">
        <f t="shared" si="7"/>
        <v>168139.39911792765</v>
      </c>
      <c r="S21" s="27">
        <f t="shared" si="8"/>
        <v>191001.2437175228</v>
      </c>
      <c r="V21" s="1"/>
    </row>
    <row r="22" spans="1:22" x14ac:dyDescent="0.25">
      <c r="A22" s="57"/>
      <c r="B22" s="22">
        <v>20446.841379310343</v>
      </c>
      <c r="C22" s="23">
        <f t="shared" si="0"/>
        <v>8.0840054821957935E-4</v>
      </c>
      <c r="D22" s="24">
        <v>17522</v>
      </c>
      <c r="E22" s="23">
        <f t="shared" si="1"/>
        <v>5.6849867164292809E-4</v>
      </c>
      <c r="F22" s="2">
        <v>2987</v>
      </c>
      <c r="G22" s="23">
        <f t="shared" si="9"/>
        <v>3.2168088222624278E-2</v>
      </c>
      <c r="H22" s="2">
        <v>2964</v>
      </c>
      <c r="I22" s="23">
        <f t="shared" si="2"/>
        <v>3.3439759919672372E-2</v>
      </c>
      <c r="J22" s="24">
        <f t="shared" si="3"/>
        <v>6845.2766586241523</v>
      </c>
      <c r="K22" s="23">
        <f t="shared" si="4"/>
        <v>2.5130512656671329E-2</v>
      </c>
      <c r="L22" s="24">
        <f t="shared" si="5"/>
        <v>5911.6059379217277</v>
      </c>
      <c r="M22" s="23">
        <f t="shared" si="6"/>
        <v>1.7000680417818562E-2</v>
      </c>
      <c r="N22" s="22">
        <v>25292958.329064038</v>
      </c>
      <c r="O22" s="25">
        <v>30821532</v>
      </c>
      <c r="P22" s="2">
        <v>92856</v>
      </c>
      <c r="Q22" s="26">
        <v>88637</v>
      </c>
      <c r="R22" s="49">
        <f t="shared" si="7"/>
        <v>272389.05756293656</v>
      </c>
      <c r="S22" s="27">
        <f t="shared" si="8"/>
        <v>347727.60810948024</v>
      </c>
      <c r="V22" s="1"/>
    </row>
    <row r="23" spans="1:22" x14ac:dyDescent="0.25">
      <c r="A23" s="57"/>
      <c r="B23" s="22">
        <v>11485.709031198687</v>
      </c>
      <c r="C23" s="23">
        <f t="shared" si="0"/>
        <v>6.4330000134599024E-4</v>
      </c>
      <c r="D23" s="24">
        <v>8957</v>
      </c>
      <c r="E23" s="23">
        <f t="shared" si="1"/>
        <v>4.85196443618949E-4</v>
      </c>
      <c r="F23" s="2">
        <v>2140</v>
      </c>
      <c r="G23" s="23">
        <f t="shared" si="9"/>
        <v>3.2656300071721781E-2</v>
      </c>
      <c r="H23" s="2">
        <v>2044</v>
      </c>
      <c r="I23" s="23">
        <f t="shared" si="2"/>
        <v>3.3088889968109048E-2</v>
      </c>
      <c r="J23" s="24">
        <f t="shared" si="3"/>
        <v>5367.1537528965819</v>
      </c>
      <c r="K23" s="23">
        <f t="shared" si="4"/>
        <v>1.9699108592618728E-2</v>
      </c>
      <c r="L23" s="24">
        <f t="shared" si="5"/>
        <v>4382.0939334637969</v>
      </c>
      <c r="M23" s="23">
        <f t="shared" si="6"/>
        <v>1.4663424614321595E-2</v>
      </c>
      <c r="N23" s="22">
        <v>17854358.786206894</v>
      </c>
      <c r="O23" s="25">
        <v>18460564</v>
      </c>
      <c r="P23" s="2">
        <v>65531</v>
      </c>
      <c r="Q23" s="26">
        <v>61773</v>
      </c>
      <c r="R23" s="49">
        <f t="shared" si="7"/>
        <v>272456.68136007222</v>
      </c>
      <c r="S23" s="27">
        <f t="shared" si="8"/>
        <v>298845.19126479205</v>
      </c>
      <c r="V23" s="1"/>
    </row>
    <row r="24" spans="1:22" x14ac:dyDescent="0.25">
      <c r="A24" s="57"/>
      <c r="B24" s="22">
        <v>18795.584893267649</v>
      </c>
      <c r="C24" s="23">
        <f t="shared" si="0"/>
        <v>3.1449493539412185E-3</v>
      </c>
      <c r="D24" s="24">
        <v>16438</v>
      </c>
      <c r="E24" s="23">
        <f t="shared" si="1"/>
        <v>3.2439148475312657E-3</v>
      </c>
      <c r="F24" s="2">
        <v>3445</v>
      </c>
      <c r="G24" s="23">
        <f t="shared" si="9"/>
        <v>4.0405817499413556E-2</v>
      </c>
      <c r="H24" s="2">
        <v>3438</v>
      </c>
      <c r="I24" s="23">
        <f t="shared" si="2"/>
        <v>4.4612270320772342E-2</v>
      </c>
      <c r="J24" s="24">
        <f t="shared" si="3"/>
        <v>5455.9027266379244</v>
      </c>
      <c r="K24" s="23">
        <f t="shared" si="4"/>
        <v>7.7834073125407341E-2</v>
      </c>
      <c r="L24" s="24">
        <f t="shared" si="5"/>
        <v>4781.2681791739387</v>
      </c>
      <c r="M24" s="23">
        <f t="shared" si="6"/>
        <v>7.2713511870316896E-2</v>
      </c>
      <c r="N24" s="22">
        <v>5976434.84137931</v>
      </c>
      <c r="O24" s="25">
        <v>5067334</v>
      </c>
      <c r="P24" s="2">
        <v>85260</v>
      </c>
      <c r="Q24" s="26">
        <v>77064</v>
      </c>
      <c r="R24" s="49">
        <f t="shared" si="7"/>
        <v>70096.585050191294</v>
      </c>
      <c r="S24" s="27">
        <f t="shared" si="8"/>
        <v>65754.87906155923</v>
      </c>
      <c r="V24" s="1"/>
    </row>
    <row r="25" spans="1:22" x14ac:dyDescent="0.25">
      <c r="A25" s="57"/>
      <c r="B25" s="22">
        <v>11365.550082101805</v>
      </c>
      <c r="C25" s="23">
        <f t="shared" si="0"/>
        <v>3.504609086162199E-3</v>
      </c>
      <c r="D25" s="24">
        <v>7452</v>
      </c>
      <c r="E25" s="23">
        <f t="shared" si="1"/>
        <v>1.9562130634186319E-3</v>
      </c>
      <c r="F25" s="2">
        <v>1276</v>
      </c>
      <c r="G25" s="23">
        <f t="shared" si="9"/>
        <v>4.2383578024314091E-2</v>
      </c>
      <c r="H25" s="2">
        <v>1276</v>
      </c>
      <c r="I25" s="23">
        <f t="shared" si="2"/>
        <v>4.5420567401131956E-2</v>
      </c>
      <c r="J25" s="24">
        <f t="shared" si="3"/>
        <v>8907.1709107380921</v>
      </c>
      <c r="K25" s="23">
        <f t="shared" si="4"/>
        <v>8.2687900586206231E-2</v>
      </c>
      <c r="L25" s="24">
        <f t="shared" si="5"/>
        <v>5840.1253918495295</v>
      </c>
      <c r="M25" s="23">
        <f t="shared" si="6"/>
        <v>4.3068882124310051E-2</v>
      </c>
      <c r="N25" s="22">
        <v>3243029.3372742198</v>
      </c>
      <c r="O25" s="25">
        <v>3809401</v>
      </c>
      <c r="P25" s="2">
        <v>30106</v>
      </c>
      <c r="Q25" s="26">
        <v>28093</v>
      </c>
      <c r="R25" s="49">
        <f t="shared" si="7"/>
        <v>107720.36594945261</v>
      </c>
      <c r="S25" s="27">
        <f t="shared" si="8"/>
        <v>135599.65115865163</v>
      </c>
      <c r="V25" s="1"/>
    </row>
    <row r="26" spans="1:22" x14ac:dyDescent="0.25">
      <c r="A26" s="57"/>
      <c r="B26" s="28">
        <v>22816.574055829227</v>
      </c>
      <c r="C26" s="29">
        <f t="shared" si="0"/>
        <v>2.9843322153631786E-2</v>
      </c>
      <c r="D26" s="30">
        <v>24793</v>
      </c>
      <c r="E26" s="29">
        <f t="shared" si="1"/>
        <v>3.2491462030608258E-2</v>
      </c>
      <c r="F26" s="31">
        <v>1705</v>
      </c>
      <c r="G26" s="29">
        <f t="shared" si="9"/>
        <v>0.20956243854473944</v>
      </c>
      <c r="H26" s="31">
        <v>2311</v>
      </c>
      <c r="I26" s="29">
        <f t="shared" si="2"/>
        <v>0.28276030833231369</v>
      </c>
      <c r="J26" s="30">
        <f t="shared" si="3"/>
        <v>13382.154871454091</v>
      </c>
      <c r="K26" s="29">
        <f t="shared" si="4"/>
        <v>0.14240778242929514</v>
      </c>
      <c r="L26" s="30">
        <f t="shared" si="5"/>
        <v>10728.256166161835</v>
      </c>
      <c r="M26" s="29">
        <f t="shared" si="6"/>
        <v>0.11490814330426712</v>
      </c>
      <c r="N26" s="28">
        <v>764545.3793103447</v>
      </c>
      <c r="O26" s="32">
        <v>763062</v>
      </c>
      <c r="P26" s="31">
        <v>8136</v>
      </c>
      <c r="Q26" s="33">
        <v>8173</v>
      </c>
      <c r="R26" s="49">
        <f t="shared" si="7"/>
        <v>93970.671006679535</v>
      </c>
      <c r="S26" s="27">
        <f t="shared" si="8"/>
        <v>93363.758717729113</v>
      </c>
      <c r="V26" s="1"/>
    </row>
    <row r="27" spans="1:22" s="48" customFormat="1" x14ac:dyDescent="0.25">
      <c r="A27" s="58"/>
      <c r="B27" s="41">
        <v>26286.318555008205</v>
      </c>
      <c r="C27" s="42">
        <f t="shared" si="0"/>
        <v>1.1563465552098261E-2</v>
      </c>
      <c r="D27" s="43">
        <v>28038</v>
      </c>
      <c r="E27" s="42">
        <f t="shared" si="1"/>
        <v>1.2343945157979869E-2</v>
      </c>
      <c r="F27" s="4">
        <v>1407</v>
      </c>
      <c r="G27" s="42">
        <f t="shared" si="9"/>
        <v>0.10963066853669939</v>
      </c>
      <c r="H27" s="4">
        <v>1276</v>
      </c>
      <c r="I27" s="42">
        <f t="shared" si="2"/>
        <v>0.10411227154046998</v>
      </c>
      <c r="J27" s="43">
        <f t="shared" si="3"/>
        <v>18682.529179110312</v>
      </c>
      <c r="K27" s="42">
        <f t="shared" si="4"/>
        <v>0.10547655785048266</v>
      </c>
      <c r="L27" s="43">
        <f t="shared" si="5"/>
        <v>21973.354231974921</v>
      </c>
      <c r="M27" s="42">
        <f t="shared" si="6"/>
        <v>0.11856378672116087</v>
      </c>
      <c r="N27" s="41">
        <v>2273221.5041050902</v>
      </c>
      <c r="O27" s="44">
        <v>2271397</v>
      </c>
      <c r="P27" s="4">
        <v>12834</v>
      </c>
      <c r="Q27" s="45">
        <v>12256</v>
      </c>
      <c r="R27" s="46">
        <f t="shared" si="7"/>
        <v>177124.94188133787</v>
      </c>
      <c r="S27" s="47">
        <f t="shared" si="8"/>
        <v>185329.38968668407</v>
      </c>
      <c r="V27" s="1"/>
    </row>
    <row r="28" spans="1:22" x14ac:dyDescent="0.25">
      <c r="A28" s="57"/>
      <c r="B28" s="28">
        <v>52108.105090311983</v>
      </c>
      <c r="C28" s="29">
        <f t="shared" si="0"/>
        <v>8.5878485974439603E-2</v>
      </c>
      <c r="D28" s="30">
        <v>47909</v>
      </c>
      <c r="E28" s="29">
        <f t="shared" si="1"/>
        <v>9.733427330961722E-2</v>
      </c>
      <c r="F28" s="31">
        <v>1659</v>
      </c>
      <c r="G28" s="29">
        <f t="shared" si="9"/>
        <v>0.21570667013392278</v>
      </c>
      <c r="H28" s="31">
        <v>2206</v>
      </c>
      <c r="I28" s="29">
        <f t="shared" si="2"/>
        <v>0.28446163765312704</v>
      </c>
      <c r="J28" s="30">
        <f t="shared" si="3"/>
        <v>31409.346045998784</v>
      </c>
      <c r="K28" s="29">
        <f t="shared" si="4"/>
        <v>0.39812624209126879</v>
      </c>
      <c r="L28" s="30">
        <f t="shared" si="5"/>
        <v>21717.588395285584</v>
      </c>
      <c r="M28" s="29">
        <f t="shared" si="6"/>
        <v>0.34217012217410769</v>
      </c>
      <c r="N28" s="28">
        <v>606765.53037766821</v>
      </c>
      <c r="O28" s="32">
        <v>492211</v>
      </c>
      <c r="P28" s="31">
        <v>7691</v>
      </c>
      <c r="Q28" s="33">
        <v>7755</v>
      </c>
      <c r="R28" s="49">
        <f t="shared" si="7"/>
        <v>78892.930747323917</v>
      </c>
      <c r="S28" s="27">
        <f t="shared" si="8"/>
        <v>63470.148291424885</v>
      </c>
      <c r="V28" s="1"/>
    </row>
    <row r="29" spans="1:22" x14ac:dyDescent="0.25">
      <c r="A29" s="57"/>
      <c r="B29" s="22">
        <v>72990.987192118206</v>
      </c>
      <c r="C29" s="23">
        <f t="shared" si="0"/>
        <v>1.0241744665030132E-2</v>
      </c>
      <c r="D29" s="24">
        <v>58793</v>
      </c>
      <c r="E29" s="23">
        <f t="shared" si="1"/>
        <v>6.7749091097654424E-3</v>
      </c>
      <c r="F29" s="2">
        <v>6373</v>
      </c>
      <c r="G29" s="23">
        <f t="shared" si="9"/>
        <v>0.11377512764665976</v>
      </c>
      <c r="H29" s="2">
        <v>6243</v>
      </c>
      <c r="I29" s="23">
        <f t="shared" si="2"/>
        <v>0.11961144959190712</v>
      </c>
      <c r="J29" s="24">
        <f t="shared" si="3"/>
        <v>11453.159766533534</v>
      </c>
      <c r="K29" s="23">
        <f t="shared" si="4"/>
        <v>9.0017430671112161E-2</v>
      </c>
      <c r="L29" s="24">
        <f t="shared" si="5"/>
        <v>9417.4275188210795</v>
      </c>
      <c r="M29" s="23">
        <f t="shared" si="6"/>
        <v>5.6640974863863124E-2</v>
      </c>
      <c r="N29" s="22">
        <v>7126811.8449917892</v>
      </c>
      <c r="O29" s="25">
        <v>8678050</v>
      </c>
      <c r="P29" s="2">
        <v>56014</v>
      </c>
      <c r="Q29" s="26">
        <v>52194</v>
      </c>
      <c r="R29" s="49">
        <f t="shared" si="7"/>
        <v>127232.6890597313</v>
      </c>
      <c r="S29" s="27">
        <f t="shared" si="8"/>
        <v>166265.27953404607</v>
      </c>
      <c r="V29" s="1"/>
    </row>
    <row r="30" spans="1:22" x14ac:dyDescent="0.25">
      <c r="A30" s="57"/>
      <c r="B30" s="22">
        <v>42943.817405582922</v>
      </c>
      <c r="C30" s="23">
        <f t="shared" si="0"/>
        <v>2.6301801468931376E-3</v>
      </c>
      <c r="D30" s="24">
        <v>33573</v>
      </c>
      <c r="E30" s="23">
        <f t="shared" si="1"/>
        <v>1.5776649299648912E-3</v>
      </c>
      <c r="F30" s="2">
        <v>4293</v>
      </c>
      <c r="G30" s="23">
        <f t="shared" si="9"/>
        <v>5.3005235084946659E-2</v>
      </c>
      <c r="H30" s="2">
        <v>4213</v>
      </c>
      <c r="I30" s="23">
        <f t="shared" si="2"/>
        <v>5.6518472807276433E-2</v>
      </c>
      <c r="J30" s="24">
        <f t="shared" si="3"/>
        <v>10003.218589700191</v>
      </c>
      <c r="K30" s="23">
        <f t="shared" si="4"/>
        <v>4.9621139170083622E-2</v>
      </c>
      <c r="L30" s="24">
        <f t="shared" si="5"/>
        <v>7968.9057678613817</v>
      </c>
      <c r="M30" s="23">
        <f t="shared" si="6"/>
        <v>2.7914146501173253E-2</v>
      </c>
      <c r="N30" s="22">
        <v>16327329.31100164</v>
      </c>
      <c r="O30" s="25">
        <v>21280184</v>
      </c>
      <c r="P30" s="2">
        <v>80992</v>
      </c>
      <c r="Q30" s="26">
        <v>74542</v>
      </c>
      <c r="R30" s="49">
        <f t="shared" si="7"/>
        <v>201591.87711133988</v>
      </c>
      <c r="S30" s="27">
        <f t="shared" si="8"/>
        <v>285479.11244667438</v>
      </c>
      <c r="V30" s="1"/>
    </row>
    <row r="31" spans="1:22" x14ac:dyDescent="0.25">
      <c r="A31" s="57"/>
      <c r="B31" s="22">
        <v>11965.10607553366</v>
      </c>
      <c r="C31" s="23">
        <f t="shared" si="0"/>
        <v>1.9806097505711247E-3</v>
      </c>
      <c r="D31" s="24">
        <v>4284</v>
      </c>
      <c r="E31" s="23">
        <f t="shared" si="1"/>
        <v>6.6511153116157753E-4</v>
      </c>
      <c r="F31" s="2">
        <v>1229</v>
      </c>
      <c r="G31" s="23">
        <f t="shared" si="9"/>
        <v>2.929049786696537E-2</v>
      </c>
      <c r="H31" s="2">
        <v>1206</v>
      </c>
      <c r="I31" s="23">
        <f t="shared" si="2"/>
        <v>3.167349511503309E-2</v>
      </c>
      <c r="J31" s="24">
        <f t="shared" si="3"/>
        <v>9735.6436741526941</v>
      </c>
      <c r="K31" s="23">
        <f t="shared" si="4"/>
        <v>6.7619531752818415E-2</v>
      </c>
      <c r="L31" s="24">
        <f t="shared" si="5"/>
        <v>3552.2388059701493</v>
      </c>
      <c r="M31" s="23">
        <f t="shared" si="6"/>
        <v>2.0998993914185929E-2</v>
      </c>
      <c r="N31" s="22">
        <v>6041122.4735632176</v>
      </c>
      <c r="O31" s="25">
        <v>6441025</v>
      </c>
      <c r="P31" s="2">
        <v>41959</v>
      </c>
      <c r="Q31" s="26">
        <v>38076</v>
      </c>
      <c r="R31" s="49">
        <f t="shared" si="7"/>
        <v>143976.79814969894</v>
      </c>
      <c r="S31" s="27">
        <f t="shared" si="8"/>
        <v>169162.33322828027</v>
      </c>
      <c r="V31" s="1"/>
    </row>
    <row r="32" spans="1:22" x14ac:dyDescent="0.25">
      <c r="A32" s="57"/>
      <c r="B32" s="22">
        <v>25991.495566502461</v>
      </c>
      <c r="C32" s="23">
        <f t="shared" si="0"/>
        <v>2.7927867251720572E-3</v>
      </c>
      <c r="D32" s="24">
        <v>19664</v>
      </c>
      <c r="E32" s="23">
        <f t="shared" si="1"/>
        <v>2.1455804251138532E-3</v>
      </c>
      <c r="F32" s="2">
        <v>4341</v>
      </c>
      <c r="G32" s="23">
        <f t="shared" si="9"/>
        <v>4.0259680037097151E-2</v>
      </c>
      <c r="H32" s="2">
        <v>4096</v>
      </c>
      <c r="I32" s="23">
        <f t="shared" si="2"/>
        <v>4.1302396870052736E-2</v>
      </c>
      <c r="J32" s="24">
        <f t="shared" si="3"/>
        <v>5987.4442677960051</v>
      </c>
      <c r="K32" s="23">
        <f t="shared" si="4"/>
        <v>6.9369322423791069E-2</v>
      </c>
      <c r="L32" s="24">
        <f t="shared" si="5"/>
        <v>4800.78125</v>
      </c>
      <c r="M32" s="23">
        <f t="shared" si="6"/>
        <v>5.1948085043692853E-2</v>
      </c>
      <c r="N32" s="22">
        <v>9306652.5031198673</v>
      </c>
      <c r="O32" s="25">
        <v>9164886</v>
      </c>
      <c r="P32" s="2">
        <v>107825</v>
      </c>
      <c r="Q32" s="26">
        <v>99171</v>
      </c>
      <c r="R32" s="49">
        <f t="shared" si="7"/>
        <v>86312.566687872633</v>
      </c>
      <c r="S32" s="27">
        <f t="shared" si="8"/>
        <v>92414.980185739783</v>
      </c>
      <c r="V32" s="1"/>
    </row>
    <row r="33" spans="1:22" x14ac:dyDescent="0.25">
      <c r="A33" s="57"/>
      <c r="B33" s="22">
        <v>7830.1517241379306</v>
      </c>
      <c r="C33" s="23">
        <f t="shared" si="0"/>
        <v>2.2550339592916605E-3</v>
      </c>
      <c r="D33" s="24">
        <v>9423</v>
      </c>
      <c r="E33" s="23">
        <f t="shared" si="1"/>
        <v>2.2276158647478077E-3</v>
      </c>
      <c r="F33" s="2">
        <v>1287</v>
      </c>
      <c r="G33" s="23">
        <f t="shared" si="9"/>
        <v>4.3591654247391955E-2</v>
      </c>
      <c r="H33" s="2">
        <v>1389</v>
      </c>
      <c r="I33" s="23">
        <f t="shared" si="2"/>
        <v>4.9592973436161099E-2</v>
      </c>
      <c r="J33" s="24">
        <f t="shared" si="3"/>
        <v>6084.0339736891456</v>
      </c>
      <c r="K33" s="23">
        <f t="shared" si="4"/>
        <v>5.173086450204116E-2</v>
      </c>
      <c r="L33" s="24">
        <f t="shared" si="5"/>
        <v>6784.0172786177109</v>
      </c>
      <c r="M33" s="23">
        <f t="shared" si="6"/>
        <v>4.4917973462819727E-2</v>
      </c>
      <c r="N33" s="22">
        <v>3472298.8059113296</v>
      </c>
      <c r="O33" s="25">
        <v>4230083</v>
      </c>
      <c r="P33" s="2">
        <v>29524</v>
      </c>
      <c r="Q33" s="26">
        <v>28008</v>
      </c>
      <c r="R33" s="49">
        <f t="shared" si="7"/>
        <v>117609.36207530585</v>
      </c>
      <c r="S33" s="27">
        <f t="shared" si="8"/>
        <v>151031.24107397886</v>
      </c>
      <c r="V33" s="1"/>
    </row>
    <row r="34" spans="1:22" x14ac:dyDescent="0.25">
      <c r="A34" s="57"/>
      <c r="B34" s="22">
        <v>7311.1146141215095</v>
      </c>
      <c r="C34" s="23">
        <f t="shared" si="0"/>
        <v>3.8062599497550471E-4</v>
      </c>
      <c r="D34" s="24">
        <v>8360</v>
      </c>
      <c r="E34" s="23">
        <f t="shared" si="1"/>
        <v>3.6239492064504906E-4</v>
      </c>
      <c r="F34" s="2">
        <v>1288</v>
      </c>
      <c r="G34" s="23">
        <f t="shared" si="9"/>
        <v>2.699530516431925E-2</v>
      </c>
      <c r="H34" s="2">
        <v>1537</v>
      </c>
      <c r="I34" s="23">
        <f t="shared" si="2"/>
        <v>3.0759070623786747E-2</v>
      </c>
      <c r="J34" s="24">
        <f t="shared" si="3"/>
        <v>5676.3312221440292</v>
      </c>
      <c r="K34" s="23">
        <f t="shared" si="4"/>
        <v>1.4099710770396956E-2</v>
      </c>
      <c r="L34" s="24">
        <f t="shared" si="5"/>
        <v>5439.1672088484056</v>
      </c>
      <c r="M34" s="23">
        <f t="shared" si="6"/>
        <v>1.1781725302350329E-2</v>
      </c>
      <c r="N34" s="22">
        <v>19208132.683087025</v>
      </c>
      <c r="O34" s="25">
        <v>23068756</v>
      </c>
      <c r="P34" s="2">
        <v>47712</v>
      </c>
      <c r="Q34" s="26">
        <v>49969</v>
      </c>
      <c r="R34" s="49">
        <f t="shared" si="7"/>
        <v>402584.94054089172</v>
      </c>
      <c r="S34" s="27">
        <f t="shared" si="8"/>
        <v>461661.35003702296</v>
      </c>
      <c r="V34" s="1"/>
    </row>
    <row r="35" spans="1:22" x14ac:dyDescent="0.25">
      <c r="A35" s="57"/>
      <c r="B35" s="22">
        <v>1330.4197044334976</v>
      </c>
      <c r="C35" s="23">
        <f t="shared" si="0"/>
        <v>2.0924700303349706E-3</v>
      </c>
      <c r="D35" s="24">
        <v>4265</v>
      </c>
      <c r="E35" s="23">
        <f t="shared" si="1"/>
        <v>5.5814087397139805E-3</v>
      </c>
      <c r="F35" s="2">
        <v>200</v>
      </c>
      <c r="G35" s="23">
        <f t="shared" si="9"/>
        <v>6.387735547748323E-2</v>
      </c>
      <c r="H35" s="2">
        <v>397</v>
      </c>
      <c r="I35" s="23">
        <f t="shared" si="2"/>
        <v>9.5963258399806628E-2</v>
      </c>
      <c r="J35" s="24">
        <f t="shared" si="3"/>
        <v>6652.0985221674873</v>
      </c>
      <c r="K35" s="23">
        <f t="shared" si="4"/>
        <v>3.2757618324893961E-2</v>
      </c>
      <c r="L35" s="24">
        <f t="shared" si="5"/>
        <v>10743.073047858941</v>
      </c>
      <c r="M35" s="23">
        <f t="shared" si="6"/>
        <v>5.8161934398480442E-2</v>
      </c>
      <c r="N35" s="22">
        <v>635813.02725779964</v>
      </c>
      <c r="O35" s="25">
        <v>764144</v>
      </c>
      <c r="P35" s="2">
        <v>3131</v>
      </c>
      <c r="Q35" s="26">
        <v>4137</v>
      </c>
      <c r="R35" s="49">
        <f t="shared" si="7"/>
        <v>203070.27379680602</v>
      </c>
      <c r="S35" s="27">
        <f t="shared" si="8"/>
        <v>184709.69301426155</v>
      </c>
      <c r="V35" s="1"/>
    </row>
    <row r="36" spans="1:22" x14ac:dyDescent="0.25">
      <c r="A36" s="57"/>
      <c r="B36" s="28">
        <v>19846.046633825943</v>
      </c>
      <c r="C36" s="29">
        <f t="shared" si="0"/>
        <v>8.0486910389799604E-2</v>
      </c>
      <c r="D36" s="30">
        <v>20321</v>
      </c>
      <c r="E36" s="29">
        <f t="shared" si="1"/>
        <v>0.10644449915403835</v>
      </c>
      <c r="F36" s="31">
        <v>982</v>
      </c>
      <c r="G36" s="29">
        <f t="shared" si="9"/>
        <v>0.23571771483437351</v>
      </c>
      <c r="H36" s="31">
        <v>1348</v>
      </c>
      <c r="I36" s="29">
        <f t="shared" si="2"/>
        <v>0.30699157367342289</v>
      </c>
      <c r="J36" s="30">
        <f t="shared" si="3"/>
        <v>20209.823456034566</v>
      </c>
      <c r="K36" s="29">
        <f t="shared" si="4"/>
        <v>0.34145465242760203</v>
      </c>
      <c r="L36" s="30">
        <f t="shared" si="5"/>
        <v>15074.925816023739</v>
      </c>
      <c r="M36" s="29">
        <f t="shared" si="6"/>
        <v>0.34673426987046174</v>
      </c>
      <c r="N36" s="28">
        <v>246574.83481116581</v>
      </c>
      <c r="O36" s="32">
        <v>190907</v>
      </c>
      <c r="P36" s="31">
        <v>4166</v>
      </c>
      <c r="Q36" s="33">
        <v>4391</v>
      </c>
      <c r="R36" s="49">
        <f t="shared" si="7"/>
        <v>59187.430343534761</v>
      </c>
      <c r="S36" s="27">
        <f t="shared" si="8"/>
        <v>43476.884536552039</v>
      </c>
      <c r="V36" s="1"/>
    </row>
    <row r="37" spans="1:22" x14ac:dyDescent="0.25">
      <c r="A37" s="57"/>
      <c r="B37" s="22">
        <v>37293.869293924465</v>
      </c>
      <c r="C37" s="23">
        <f t="shared" si="0"/>
        <v>3.0506087335403824E-2</v>
      </c>
      <c r="D37" s="24">
        <v>33308</v>
      </c>
      <c r="E37" s="23">
        <f t="shared" si="1"/>
        <v>3.3078567058879613E-2</v>
      </c>
      <c r="F37" s="2">
        <v>1931</v>
      </c>
      <c r="G37" s="23">
        <f t="shared" si="9"/>
        <v>0.18698557180207223</v>
      </c>
      <c r="H37" s="2">
        <v>1788</v>
      </c>
      <c r="I37" s="23">
        <f t="shared" si="2"/>
        <v>0.19711167456730239</v>
      </c>
      <c r="J37" s="24">
        <f t="shared" si="3"/>
        <v>19313.24147795156</v>
      </c>
      <c r="K37" s="23">
        <f t="shared" si="4"/>
        <v>0.16314674464666765</v>
      </c>
      <c r="L37" s="24">
        <f t="shared" si="5"/>
        <v>18628.635346756153</v>
      </c>
      <c r="M37" s="23">
        <f t="shared" si="6"/>
        <v>0.16781637684065825</v>
      </c>
      <c r="N37" s="22">
        <v>1222505.819376026</v>
      </c>
      <c r="O37" s="25">
        <v>1006936</v>
      </c>
      <c r="P37" s="2">
        <v>10327</v>
      </c>
      <c r="Q37" s="26">
        <v>9071</v>
      </c>
      <c r="R37" s="49">
        <f t="shared" si="7"/>
        <v>118379.56999864687</v>
      </c>
      <c r="S37" s="27">
        <f t="shared" si="8"/>
        <v>111006.06327858008</v>
      </c>
      <c r="V37" s="1"/>
    </row>
    <row r="38" spans="1:22" x14ac:dyDescent="0.25">
      <c r="A38" s="57"/>
      <c r="B38" s="22">
        <v>13865.35172413793</v>
      </c>
      <c r="C38" s="23">
        <f t="shared" si="0"/>
        <v>5.1460176177427963E-3</v>
      </c>
      <c r="D38" s="24">
        <v>8117</v>
      </c>
      <c r="E38" s="23">
        <f t="shared" si="1"/>
        <v>3.1829537669789232E-3</v>
      </c>
      <c r="F38" s="2">
        <v>1529</v>
      </c>
      <c r="G38" s="23">
        <f t="shared" si="9"/>
        <v>7.3053033922599139E-2</v>
      </c>
      <c r="H38" s="2">
        <v>1824</v>
      </c>
      <c r="I38" s="23">
        <f t="shared" si="2"/>
        <v>7.3783423000687673E-2</v>
      </c>
      <c r="J38" s="24">
        <f t="shared" si="3"/>
        <v>9068.2483480300398</v>
      </c>
      <c r="K38" s="23">
        <f t="shared" si="4"/>
        <v>7.0442216310893882E-2</v>
      </c>
      <c r="L38" s="24">
        <f t="shared" si="5"/>
        <v>4450.1096491228072</v>
      </c>
      <c r="M38" s="23">
        <f t="shared" si="6"/>
        <v>4.3139144777130461E-2</v>
      </c>
      <c r="N38" s="22">
        <v>2694384.8144499175</v>
      </c>
      <c r="O38" s="25">
        <v>2550147</v>
      </c>
      <c r="P38" s="2">
        <v>20930</v>
      </c>
      <c r="Q38" s="26">
        <v>24721</v>
      </c>
      <c r="R38" s="49">
        <f t="shared" si="7"/>
        <v>128733.1492809325</v>
      </c>
      <c r="S38" s="27">
        <f t="shared" si="8"/>
        <v>103157.11338538086</v>
      </c>
      <c r="V38" s="1"/>
    </row>
    <row r="39" spans="1:22" x14ac:dyDescent="0.25">
      <c r="A39" s="57"/>
      <c r="B39" s="22">
        <v>95958.688998357946</v>
      </c>
      <c r="C39" s="23">
        <f t="shared" si="0"/>
        <v>1.7531209871648114E-2</v>
      </c>
      <c r="D39" s="24">
        <v>100646</v>
      </c>
      <c r="E39" s="23">
        <f t="shared" si="1"/>
        <v>1.858608988712172E-2</v>
      </c>
      <c r="F39" s="2">
        <v>5338</v>
      </c>
      <c r="G39" s="23">
        <f t="shared" si="9"/>
        <v>0.14684198943661972</v>
      </c>
      <c r="H39" s="2">
        <v>6342</v>
      </c>
      <c r="I39" s="23">
        <f t="shared" si="2"/>
        <v>0.17846188479612798</v>
      </c>
      <c r="J39" s="24">
        <f t="shared" si="3"/>
        <v>17976.524728055068</v>
      </c>
      <c r="K39" s="23">
        <f t="shared" si="4"/>
        <v>0.11938826175611697</v>
      </c>
      <c r="L39" s="24">
        <f t="shared" si="5"/>
        <v>15869.757174392937</v>
      </c>
      <c r="M39" s="23">
        <f t="shared" si="6"/>
        <v>0.10414599122022147</v>
      </c>
      <c r="N39" s="22">
        <v>5473591.9369458118</v>
      </c>
      <c r="O39" s="25">
        <v>5415125</v>
      </c>
      <c r="P39" s="2">
        <v>36352</v>
      </c>
      <c r="Q39" s="26">
        <v>35537</v>
      </c>
      <c r="R39" s="49">
        <f t="shared" si="7"/>
        <v>150571.96129362378</v>
      </c>
      <c r="S39" s="27">
        <f t="shared" si="8"/>
        <v>152379.91389256268</v>
      </c>
      <c r="V39" s="1"/>
    </row>
    <row r="40" spans="1:22" x14ac:dyDescent="0.25">
      <c r="A40" s="57"/>
      <c r="B40" s="22">
        <v>36102.189819376021</v>
      </c>
      <c r="C40" s="23">
        <f t="shared" si="0"/>
        <v>2.8257757599944463E-3</v>
      </c>
      <c r="D40" s="24">
        <v>31826</v>
      </c>
      <c r="E40" s="23">
        <f t="shared" si="1"/>
        <v>2.5282523822816741E-3</v>
      </c>
      <c r="F40" s="2">
        <v>3712</v>
      </c>
      <c r="G40" s="23">
        <f t="shared" si="9"/>
        <v>7.0152892483888646E-2</v>
      </c>
      <c r="H40" s="2">
        <v>4475</v>
      </c>
      <c r="I40" s="23">
        <f t="shared" si="2"/>
        <v>8.9111473973475644E-2</v>
      </c>
      <c r="J40" s="24">
        <f t="shared" si="3"/>
        <v>9725.8054470301777</v>
      </c>
      <c r="K40" s="23">
        <f t="shared" si="4"/>
        <v>4.0280245902097549E-2</v>
      </c>
      <c r="L40" s="24">
        <f t="shared" si="5"/>
        <v>7111.9553072625695</v>
      </c>
      <c r="M40" s="23">
        <f t="shared" si="6"/>
        <v>2.8371793996295219E-2</v>
      </c>
      <c r="N40" s="22">
        <v>12776027.854187191</v>
      </c>
      <c r="O40" s="25">
        <v>12588142</v>
      </c>
      <c r="P40" s="2">
        <v>52913</v>
      </c>
      <c r="Q40" s="26">
        <v>50218</v>
      </c>
      <c r="R40" s="49">
        <f t="shared" si="7"/>
        <v>241453.47748544198</v>
      </c>
      <c r="S40" s="27">
        <f t="shared" si="8"/>
        <v>250669.91915249513</v>
      </c>
      <c r="V40" s="1"/>
    </row>
    <row r="41" spans="1:22" x14ac:dyDescent="0.25">
      <c r="A41" s="57"/>
      <c r="B41" s="22">
        <v>3008.9287356321834</v>
      </c>
      <c r="C41" s="23">
        <f t="shared" si="0"/>
        <v>3.9922961340307001E-4</v>
      </c>
      <c r="D41" s="24">
        <v>1936</v>
      </c>
      <c r="E41" s="23">
        <f t="shared" si="1"/>
        <v>1.7679267406225002E-4</v>
      </c>
      <c r="F41" s="2">
        <v>444</v>
      </c>
      <c r="G41" s="23">
        <f t="shared" si="9"/>
        <v>1.3888020018767594E-2</v>
      </c>
      <c r="H41" s="2">
        <v>433</v>
      </c>
      <c r="I41" s="23">
        <f t="shared" si="2"/>
        <v>1.3985336390943445E-2</v>
      </c>
      <c r="J41" s="24">
        <f t="shared" si="3"/>
        <v>6776.8665216941072</v>
      </c>
      <c r="K41" s="23">
        <f t="shared" si="4"/>
        <v>2.8746330496612949E-2</v>
      </c>
      <c r="L41" s="24">
        <f t="shared" si="5"/>
        <v>4471.1316397228638</v>
      </c>
      <c r="M41" s="23">
        <f t="shared" si="6"/>
        <v>1.2641288641203979E-2</v>
      </c>
      <c r="N41" s="22">
        <v>7536837.5356321828</v>
      </c>
      <c r="O41" s="25">
        <v>10950680</v>
      </c>
      <c r="P41" s="2">
        <v>31970</v>
      </c>
      <c r="Q41" s="26">
        <v>30961</v>
      </c>
      <c r="R41" s="49">
        <f t="shared" si="7"/>
        <v>235747.18597535763</v>
      </c>
      <c r="S41" s="27">
        <f t="shared" si="8"/>
        <v>353692.71018377959</v>
      </c>
      <c r="V41" s="1"/>
    </row>
    <row r="42" spans="1:22" x14ac:dyDescent="0.25">
      <c r="A42" s="57"/>
      <c r="B42" s="22">
        <v>67227.073891625609</v>
      </c>
      <c r="C42" s="23">
        <f t="shared" si="0"/>
        <v>7.6758660136358008E-3</v>
      </c>
      <c r="D42" s="24">
        <v>46615</v>
      </c>
      <c r="E42" s="23">
        <f t="shared" si="1"/>
        <v>4.6318170007506893E-3</v>
      </c>
      <c r="F42" s="2">
        <v>6827</v>
      </c>
      <c r="G42" s="23">
        <f t="shared" si="9"/>
        <v>8.999354081807516E-2</v>
      </c>
      <c r="H42" s="2">
        <v>6612</v>
      </c>
      <c r="I42" s="23">
        <f t="shared" si="2"/>
        <v>8.7620259203307627E-2</v>
      </c>
      <c r="J42" s="24">
        <f t="shared" si="3"/>
        <v>9847.2350800682016</v>
      </c>
      <c r="K42" s="23">
        <f t="shared" si="4"/>
        <v>8.5293521555650426E-2</v>
      </c>
      <c r="L42" s="24">
        <f t="shared" si="5"/>
        <v>7050.0604960677556</v>
      </c>
      <c r="M42" s="23">
        <f t="shared" si="6"/>
        <v>5.2862397838876057E-2</v>
      </c>
      <c r="N42" s="22">
        <v>8758239.6269293912</v>
      </c>
      <c r="O42" s="25">
        <v>10064085</v>
      </c>
      <c r="P42" s="2">
        <v>75861</v>
      </c>
      <c r="Q42" s="26">
        <v>75462</v>
      </c>
      <c r="R42" s="49">
        <f t="shared" si="7"/>
        <v>115451.14916662569</v>
      </c>
      <c r="S42" s="27">
        <f t="shared" si="8"/>
        <v>133366.26381490022</v>
      </c>
      <c r="V42" s="1"/>
    </row>
    <row r="43" spans="1:22" x14ac:dyDescent="0.25">
      <c r="A43" s="57"/>
      <c r="B43" s="22">
        <v>14287.766174055827</v>
      </c>
      <c r="C43" s="23">
        <f t="shared" si="0"/>
        <v>1.9865447503910139E-3</v>
      </c>
      <c r="D43" s="24">
        <v>7640</v>
      </c>
      <c r="E43" s="23">
        <f t="shared" si="1"/>
        <v>1.0715912737685677E-3</v>
      </c>
      <c r="F43" s="2">
        <v>3194</v>
      </c>
      <c r="G43" s="23">
        <f t="shared" si="9"/>
        <v>3.6897129324784846E-2</v>
      </c>
      <c r="H43" s="2">
        <v>2376</v>
      </c>
      <c r="I43" s="23">
        <f t="shared" si="2"/>
        <v>2.9609321453050036E-2</v>
      </c>
      <c r="J43" s="24">
        <f t="shared" si="3"/>
        <v>4473.3143938809726</v>
      </c>
      <c r="K43" s="23">
        <f t="shared" si="4"/>
        <v>5.3840089642328767E-2</v>
      </c>
      <c r="L43" s="24">
        <f t="shared" si="5"/>
        <v>3215.4882154882157</v>
      </c>
      <c r="M43" s="23">
        <f t="shared" si="6"/>
        <v>3.6191010843248619E-2</v>
      </c>
      <c r="N43" s="22">
        <v>7192269.9809523802</v>
      </c>
      <c r="O43" s="25">
        <v>7129584</v>
      </c>
      <c r="P43" s="2">
        <v>86565</v>
      </c>
      <c r="Q43" s="26">
        <v>80245</v>
      </c>
      <c r="R43" s="49">
        <f t="shared" si="7"/>
        <v>83085.19587538128</v>
      </c>
      <c r="S43" s="27">
        <f t="shared" si="8"/>
        <v>88847.703906785464</v>
      </c>
      <c r="V43" s="1"/>
    </row>
    <row r="44" spans="1:22" x14ac:dyDescent="0.25">
      <c r="A44" s="57"/>
      <c r="B44" s="22">
        <v>69818.543185550079</v>
      </c>
      <c r="C44" s="23">
        <f t="shared" si="0"/>
        <v>1.285001423802188E-2</v>
      </c>
      <c r="D44" s="24">
        <v>44177</v>
      </c>
      <c r="E44" s="23">
        <f t="shared" si="1"/>
        <v>9.0458535930121459E-3</v>
      </c>
      <c r="F44" s="2">
        <v>6274</v>
      </c>
      <c r="G44" s="23">
        <f t="shared" si="9"/>
        <v>0.1627370113869219</v>
      </c>
      <c r="H44" s="2">
        <v>6680</v>
      </c>
      <c r="I44" s="23">
        <f t="shared" si="2"/>
        <v>0.18849290329862581</v>
      </c>
      <c r="J44" s="24">
        <f t="shared" si="3"/>
        <v>11128.234489249295</v>
      </c>
      <c r="K44" s="23">
        <f t="shared" si="4"/>
        <v>7.8961842352320288E-2</v>
      </c>
      <c r="L44" s="24">
        <f t="shared" si="5"/>
        <v>6613.3233532934128</v>
      </c>
      <c r="M44" s="23">
        <f t="shared" si="6"/>
        <v>4.7990419982448719E-2</v>
      </c>
      <c r="N44" s="22">
        <v>5433343.644006568</v>
      </c>
      <c r="O44" s="25">
        <v>4883674</v>
      </c>
      <c r="P44" s="2">
        <v>38553</v>
      </c>
      <c r="Q44" s="26">
        <v>35439</v>
      </c>
      <c r="R44" s="49">
        <f t="shared" si="7"/>
        <v>140931.79892632397</v>
      </c>
      <c r="S44" s="27">
        <f t="shared" si="8"/>
        <v>137805.07350658879</v>
      </c>
      <c r="V44" s="1"/>
    </row>
    <row r="45" spans="1:22" x14ac:dyDescent="0.25">
      <c r="A45" s="57"/>
      <c r="B45" s="22">
        <v>94012.6095238095</v>
      </c>
      <c r="C45" s="23">
        <f t="shared" si="0"/>
        <v>1.3065170225259833E-2</v>
      </c>
      <c r="D45" s="24">
        <v>86030</v>
      </c>
      <c r="E45" s="23">
        <f t="shared" si="1"/>
        <v>1.1624448825063192E-2</v>
      </c>
      <c r="F45" s="2">
        <v>7537</v>
      </c>
      <c r="G45" s="23">
        <f t="shared" si="9"/>
        <v>0.11932618779981952</v>
      </c>
      <c r="H45" s="2">
        <v>7577</v>
      </c>
      <c r="I45" s="23">
        <f t="shared" si="2"/>
        <v>0.12775464094825406</v>
      </c>
      <c r="J45" s="24">
        <f t="shared" si="3"/>
        <v>12473.47877455347</v>
      </c>
      <c r="K45" s="23">
        <f t="shared" si="4"/>
        <v>0.10949122289214366</v>
      </c>
      <c r="L45" s="24">
        <f t="shared" si="5"/>
        <v>11354.097927939818</v>
      </c>
      <c r="M45" s="23">
        <f t="shared" si="6"/>
        <v>9.0990423038890447E-2</v>
      </c>
      <c r="N45" s="22">
        <v>7195666.6390804593</v>
      </c>
      <c r="O45" s="25">
        <v>7400781</v>
      </c>
      <c r="P45" s="2">
        <v>63163</v>
      </c>
      <c r="Q45" s="26">
        <v>59309</v>
      </c>
      <c r="R45" s="49">
        <f t="shared" si="7"/>
        <v>113922.17974257808</v>
      </c>
      <c r="S45" s="27">
        <f t="shared" si="8"/>
        <v>124783.43927565799</v>
      </c>
      <c r="V45" s="1"/>
    </row>
    <row r="46" spans="1:22" x14ac:dyDescent="0.25">
      <c r="A46" s="57"/>
      <c r="B46" s="28">
        <v>7794.2279146141209</v>
      </c>
      <c r="C46" s="29">
        <f t="shared" si="0"/>
        <v>9.5466407719851917E-2</v>
      </c>
      <c r="D46" s="30">
        <v>6253</v>
      </c>
      <c r="E46" s="29">
        <f t="shared" si="1"/>
        <v>0.10482464963454705</v>
      </c>
      <c r="F46" s="31">
        <v>249</v>
      </c>
      <c r="G46" s="29">
        <f t="shared" si="9"/>
        <v>0.20426579163248565</v>
      </c>
      <c r="H46" s="31">
        <v>376</v>
      </c>
      <c r="I46" s="29">
        <f t="shared" si="2"/>
        <v>0.3024939662107804</v>
      </c>
      <c r="J46" s="30">
        <f t="shared" si="3"/>
        <v>31302.120139012532</v>
      </c>
      <c r="K46" s="29">
        <f t="shared" si="4"/>
        <v>0.46736365867670471</v>
      </c>
      <c r="L46" s="30">
        <f t="shared" si="5"/>
        <v>16630.319148936171</v>
      </c>
      <c r="M46" s="29">
        <f t="shared" si="6"/>
        <v>0.34653467950995209</v>
      </c>
      <c r="N46" s="28">
        <v>81643.670279146128</v>
      </c>
      <c r="O46" s="32">
        <v>59652</v>
      </c>
      <c r="P46" s="31">
        <v>1219</v>
      </c>
      <c r="Q46" s="33">
        <v>1243</v>
      </c>
      <c r="R46" s="49">
        <f t="shared" si="7"/>
        <v>66975.939523499706</v>
      </c>
      <c r="S46" s="27">
        <f t="shared" si="8"/>
        <v>47990.345937248589</v>
      </c>
      <c r="V46" s="1"/>
    </row>
    <row r="47" spans="1:22" x14ac:dyDescent="0.25">
      <c r="A47" s="57"/>
      <c r="B47" s="22">
        <v>15682.600985221672</v>
      </c>
      <c r="C47" s="23">
        <f t="shared" si="0"/>
        <v>5.3810950145812371E-3</v>
      </c>
      <c r="D47" s="24">
        <v>27375</v>
      </c>
      <c r="E47" s="23">
        <f t="shared" si="1"/>
        <v>9.0047298268559044E-3</v>
      </c>
      <c r="F47" s="2">
        <v>1323</v>
      </c>
      <c r="G47" s="23">
        <f t="shared" si="9"/>
        <v>5.1146248115359338E-2</v>
      </c>
      <c r="H47" s="2">
        <v>1581</v>
      </c>
      <c r="I47" s="23">
        <f t="shared" si="2"/>
        <v>6.2574210401329849E-2</v>
      </c>
      <c r="J47" s="24">
        <f t="shared" si="3"/>
        <v>11853.817827076095</v>
      </c>
      <c r="K47" s="23">
        <f t="shared" si="4"/>
        <v>0.10520996579151388</v>
      </c>
      <c r="L47" s="24">
        <f t="shared" si="5"/>
        <v>17314.990512333967</v>
      </c>
      <c r="M47" s="23">
        <f t="shared" si="6"/>
        <v>0.14390480949104445</v>
      </c>
      <c r="N47" s="22">
        <v>2914388.4177339897</v>
      </c>
      <c r="O47" s="25">
        <v>3040069</v>
      </c>
      <c r="P47" s="2">
        <v>25867</v>
      </c>
      <c r="Q47" s="26">
        <v>25266</v>
      </c>
      <c r="R47" s="49">
        <f t="shared" si="7"/>
        <v>112668.20341492983</v>
      </c>
      <c r="S47" s="27">
        <f t="shared" si="8"/>
        <v>120322.52829889971</v>
      </c>
      <c r="V47" s="1"/>
    </row>
    <row r="48" spans="1:22" x14ac:dyDescent="0.25">
      <c r="A48" s="57"/>
      <c r="B48" s="22">
        <v>7628.2351395730702</v>
      </c>
      <c r="C48" s="23">
        <f t="shared" si="0"/>
        <v>9.3722652177552533E-4</v>
      </c>
      <c r="D48" s="24">
        <v>4349</v>
      </c>
      <c r="E48" s="23">
        <f t="shared" si="1"/>
        <v>4.2762074042201811E-4</v>
      </c>
      <c r="F48" s="2">
        <v>752</v>
      </c>
      <c r="G48" s="23">
        <f t="shared" si="9"/>
        <v>2.4126535981263436E-2</v>
      </c>
      <c r="H48" s="2">
        <v>791</v>
      </c>
      <c r="I48" s="23">
        <f t="shared" si="2"/>
        <v>2.4727249992184813E-2</v>
      </c>
      <c r="J48" s="24">
        <f t="shared" si="3"/>
        <v>10143.929706879082</v>
      </c>
      <c r="K48" s="23">
        <f t="shared" si="4"/>
        <v>3.8846294490985832E-2</v>
      </c>
      <c r="L48" s="24">
        <f t="shared" si="5"/>
        <v>5498.1036662452589</v>
      </c>
      <c r="M48" s="23">
        <f t="shared" si="6"/>
        <v>1.7293501726118755E-2</v>
      </c>
      <c r="N48" s="22">
        <v>8139158.4236453194</v>
      </c>
      <c r="O48" s="25">
        <v>10170227</v>
      </c>
      <c r="P48" s="2">
        <v>31169</v>
      </c>
      <c r="Q48" s="26">
        <v>31989</v>
      </c>
      <c r="R48" s="49">
        <f t="shared" si="7"/>
        <v>261129.91830489651</v>
      </c>
      <c r="S48" s="27">
        <f t="shared" si="8"/>
        <v>317928.88180311985</v>
      </c>
      <c r="V48" s="1"/>
    </row>
    <row r="49" spans="1:22" x14ac:dyDescent="0.25">
      <c r="A49" s="57"/>
      <c r="B49" s="22">
        <v>19052.006568144498</v>
      </c>
      <c r="C49" s="23">
        <f t="shared" si="0"/>
        <v>5.8760736824490321E-3</v>
      </c>
      <c r="D49" s="24">
        <v>19182</v>
      </c>
      <c r="E49" s="23">
        <f t="shared" si="1"/>
        <v>5.3120474810975354E-3</v>
      </c>
      <c r="F49" s="2">
        <v>3581</v>
      </c>
      <c r="G49" s="23">
        <f t="shared" si="9"/>
        <v>4.5169021190716446E-2</v>
      </c>
      <c r="H49" s="2">
        <v>3679</v>
      </c>
      <c r="I49" s="23">
        <f t="shared" si="2"/>
        <v>5.4063188831741368E-2</v>
      </c>
      <c r="J49" s="24">
        <f t="shared" si="3"/>
        <v>5320.3034258990492</v>
      </c>
      <c r="K49" s="23">
        <f t="shared" si="4"/>
        <v>0.13009079071336477</v>
      </c>
      <c r="L49" s="24">
        <f t="shared" si="5"/>
        <v>5213.9168252242462</v>
      </c>
      <c r="M49" s="23">
        <f t="shared" si="6"/>
        <v>9.825627373978997E-2</v>
      </c>
      <c r="N49" s="22">
        <v>3242302.1898193755</v>
      </c>
      <c r="O49" s="25">
        <v>3611037</v>
      </c>
      <c r="P49" s="2">
        <v>79280</v>
      </c>
      <c r="Q49" s="26">
        <v>68050</v>
      </c>
      <c r="R49" s="49">
        <f t="shared" si="7"/>
        <v>40896.849013866995</v>
      </c>
      <c r="S49" s="27">
        <f t="shared" si="8"/>
        <v>53064.467303453341</v>
      </c>
      <c r="V49" s="1"/>
    </row>
    <row r="50" spans="1:22" x14ac:dyDescent="0.25">
      <c r="A50" s="57"/>
      <c r="B50" s="22">
        <v>47934.749425287351</v>
      </c>
      <c r="C50" s="23">
        <f t="shared" si="0"/>
        <v>1.8425724322479889E-3</v>
      </c>
      <c r="D50" s="24">
        <v>27966</v>
      </c>
      <c r="E50" s="23">
        <f t="shared" si="1"/>
        <v>1.1020831404806061E-3</v>
      </c>
      <c r="F50" s="2">
        <v>8619</v>
      </c>
      <c r="G50" s="23">
        <f t="shared" si="9"/>
        <v>3.4833109033814667E-2</v>
      </c>
      <c r="H50" s="2">
        <v>7954</v>
      </c>
      <c r="I50" s="23">
        <f t="shared" si="2"/>
        <v>3.1968296966749597E-2</v>
      </c>
      <c r="J50" s="24">
        <f t="shared" si="3"/>
        <v>5561.5209914476563</v>
      </c>
      <c r="K50" s="23">
        <f t="shared" si="4"/>
        <v>5.2897156853248126E-2</v>
      </c>
      <c r="L50" s="24">
        <f t="shared" si="5"/>
        <v>3515.9668091526278</v>
      </c>
      <c r="M50" s="23">
        <f t="shared" si="6"/>
        <v>3.4474252464148744E-2</v>
      </c>
      <c r="N50" s="22">
        <v>26015123.523152705</v>
      </c>
      <c r="O50" s="25">
        <v>25375581</v>
      </c>
      <c r="P50" s="2">
        <v>247437</v>
      </c>
      <c r="Q50" s="26">
        <v>248809</v>
      </c>
      <c r="R50" s="49">
        <f t="shared" si="7"/>
        <v>105138.37268942279</v>
      </c>
      <c r="S50" s="27">
        <f t="shared" si="8"/>
        <v>101988.19576462267</v>
      </c>
      <c r="V50" s="1"/>
    </row>
    <row r="51" spans="1:22" x14ac:dyDescent="0.25">
      <c r="A51" s="57"/>
      <c r="B51" s="22">
        <v>12508.918226600985</v>
      </c>
      <c r="C51" s="23">
        <f t="shared" si="0"/>
        <v>7.1329779794557808E-3</v>
      </c>
      <c r="D51" s="24">
        <v>15930</v>
      </c>
      <c r="E51" s="23">
        <f t="shared" si="1"/>
        <v>8.7713164187700667E-3</v>
      </c>
      <c r="F51" s="2">
        <v>1584</v>
      </c>
      <c r="G51" s="23">
        <f t="shared" si="9"/>
        <v>9.4850299401197602E-2</v>
      </c>
      <c r="H51" s="2">
        <v>1875</v>
      </c>
      <c r="I51" s="23">
        <f t="shared" si="2"/>
        <v>0.10401065069063072</v>
      </c>
      <c r="J51" s="24">
        <f t="shared" si="3"/>
        <v>7897.0443349753687</v>
      </c>
      <c r="K51" s="23">
        <f t="shared" si="4"/>
        <v>7.5202482485423952E-2</v>
      </c>
      <c r="L51" s="24">
        <f t="shared" si="5"/>
        <v>8496</v>
      </c>
      <c r="M51" s="23">
        <f t="shared" si="6"/>
        <v>8.4330944576622935E-2</v>
      </c>
      <c r="N51" s="22">
        <v>1753674.0282430211</v>
      </c>
      <c r="O51" s="25">
        <v>1816147</v>
      </c>
      <c r="P51" s="2">
        <v>16700</v>
      </c>
      <c r="Q51" s="26">
        <v>18027</v>
      </c>
      <c r="R51" s="49">
        <f t="shared" si="7"/>
        <v>105010.42085287551</v>
      </c>
      <c r="S51" s="27">
        <f t="shared" si="8"/>
        <v>100745.93665057968</v>
      </c>
      <c r="V51" s="1"/>
    </row>
    <row r="52" spans="1:22" x14ac:dyDescent="0.25">
      <c r="A52" s="57"/>
      <c r="B52" s="28">
        <v>28321.588177339898</v>
      </c>
      <c r="C52" s="29">
        <f t="shared" si="0"/>
        <v>3.39358153991388E-2</v>
      </c>
      <c r="D52" s="30">
        <v>27430</v>
      </c>
      <c r="E52" s="29">
        <f t="shared" si="1"/>
        <v>3.5343155887412145E-2</v>
      </c>
      <c r="F52" s="31">
        <v>1474</v>
      </c>
      <c r="G52" s="29">
        <f t="shared" si="9"/>
        <v>0.21105383734249714</v>
      </c>
      <c r="H52" s="31">
        <v>2071</v>
      </c>
      <c r="I52" s="29">
        <f t="shared" si="2"/>
        <v>0.28222949032433908</v>
      </c>
      <c r="J52" s="30">
        <f t="shared" si="3"/>
        <v>19214.103241071844</v>
      </c>
      <c r="K52" s="29">
        <f t="shared" si="4"/>
        <v>0.1607922216740742</v>
      </c>
      <c r="L52" s="30">
        <f t="shared" si="5"/>
        <v>13244.80927088363</v>
      </c>
      <c r="M52" s="29">
        <f t="shared" si="6"/>
        <v>0.12522842969668291</v>
      </c>
      <c r="N52" s="28">
        <v>834563.3615763546</v>
      </c>
      <c r="O52" s="32">
        <v>776105</v>
      </c>
      <c r="P52" s="31">
        <v>6984</v>
      </c>
      <c r="Q52" s="33">
        <v>7338</v>
      </c>
      <c r="R52" s="49">
        <f t="shared" si="7"/>
        <v>119496.47216156281</v>
      </c>
      <c r="S52" s="27">
        <f t="shared" si="8"/>
        <v>105765.194875988</v>
      </c>
      <c r="V52" s="1"/>
    </row>
    <row r="53" spans="1:22" x14ac:dyDescent="0.25">
      <c r="A53" s="57"/>
      <c r="B53" s="22">
        <v>35772.68177339901</v>
      </c>
      <c r="C53" s="23">
        <f t="shared" si="0"/>
        <v>9.9367281125653257E-3</v>
      </c>
      <c r="D53" s="24">
        <v>41728</v>
      </c>
      <c r="E53" s="23">
        <f t="shared" si="1"/>
        <v>1.111772161308208E-2</v>
      </c>
      <c r="F53" s="2">
        <v>2855</v>
      </c>
      <c r="G53" s="23">
        <f t="shared" si="9"/>
        <v>6.0253677479264717E-2</v>
      </c>
      <c r="H53" s="2">
        <v>3581</v>
      </c>
      <c r="I53" s="23">
        <f t="shared" si="2"/>
        <v>7.7797088855094509E-2</v>
      </c>
      <c r="J53" s="24">
        <f t="shared" si="3"/>
        <v>12529.83599768792</v>
      </c>
      <c r="K53" s="23">
        <f t="shared" si="4"/>
        <v>0.16491488201670151</v>
      </c>
      <c r="L53" s="24">
        <f t="shared" si="5"/>
        <v>11652.611002513264</v>
      </c>
      <c r="M53" s="23">
        <f t="shared" si="6"/>
        <v>0.14290665340691652</v>
      </c>
      <c r="N53" s="22">
        <v>3600046.3500821013</v>
      </c>
      <c r="O53" s="25">
        <v>3753287</v>
      </c>
      <c r="P53" s="2">
        <v>47383</v>
      </c>
      <c r="Q53" s="26">
        <v>46030</v>
      </c>
      <c r="R53" s="49">
        <f t="shared" si="7"/>
        <v>75977.59428660282</v>
      </c>
      <c r="S53" s="27">
        <f t="shared" si="8"/>
        <v>81540.017379969591</v>
      </c>
      <c r="V53" s="1"/>
    </row>
    <row r="54" spans="1:22" x14ac:dyDescent="0.25">
      <c r="A54" s="57"/>
      <c r="B54" s="22">
        <v>53931.548111658456</v>
      </c>
      <c r="C54" s="23">
        <f t="shared" si="0"/>
        <v>6.4092334652758728E-3</v>
      </c>
      <c r="D54" s="24">
        <v>45124</v>
      </c>
      <c r="E54" s="23">
        <f t="shared" si="1"/>
        <v>4.9474007014116929E-3</v>
      </c>
      <c r="F54" s="2">
        <v>5418</v>
      </c>
      <c r="G54" s="23">
        <f t="shared" si="9"/>
        <v>0.13791874554526015</v>
      </c>
      <c r="H54" s="2">
        <v>5640</v>
      </c>
      <c r="I54" s="23">
        <f t="shared" si="2"/>
        <v>0.15141346076404735</v>
      </c>
      <c r="J54" s="24">
        <f t="shared" si="3"/>
        <v>9954.1432468915573</v>
      </c>
      <c r="K54" s="23">
        <f t="shared" si="4"/>
        <v>4.6471082954945994E-2</v>
      </c>
      <c r="L54" s="24">
        <f t="shared" si="5"/>
        <v>8000.7092198581558</v>
      </c>
      <c r="M54" s="23">
        <f t="shared" si="6"/>
        <v>3.2674774596965279E-2</v>
      </c>
      <c r="N54" s="22">
        <v>8414664.312643677</v>
      </c>
      <c r="O54" s="25">
        <v>9120749</v>
      </c>
      <c r="P54" s="2">
        <v>39284</v>
      </c>
      <c r="Q54" s="26">
        <v>37249</v>
      </c>
      <c r="R54" s="49">
        <f t="shared" si="7"/>
        <v>214200.80217502487</v>
      </c>
      <c r="S54" s="27">
        <f t="shared" si="8"/>
        <v>244858.89554081988</v>
      </c>
      <c r="V54" s="1"/>
    </row>
    <row r="55" spans="1:22" x14ac:dyDescent="0.25">
      <c r="A55" s="57"/>
      <c r="B55" s="22">
        <v>8791.4233169129711</v>
      </c>
      <c r="C55" s="23">
        <f t="shared" si="0"/>
        <v>1.1994963366093989E-2</v>
      </c>
      <c r="D55" s="24">
        <v>10950</v>
      </c>
      <c r="E55" s="23">
        <f t="shared" si="1"/>
        <v>1.3572557404480804E-2</v>
      </c>
      <c r="F55" s="2">
        <v>1990</v>
      </c>
      <c r="G55" s="23">
        <f t="shared" si="9"/>
        <v>8.4257769497840626E-2</v>
      </c>
      <c r="H55" s="2">
        <v>1926</v>
      </c>
      <c r="I55" s="23">
        <f t="shared" si="2"/>
        <v>8.962725115175206E-2</v>
      </c>
      <c r="J55" s="24">
        <f t="shared" si="3"/>
        <v>4417.8006617653127</v>
      </c>
      <c r="K55" s="23">
        <f t="shared" si="4"/>
        <v>0.14236032401025522</v>
      </c>
      <c r="L55" s="24">
        <f t="shared" si="5"/>
        <v>5685.3582554517134</v>
      </c>
      <c r="M55" s="23">
        <f t="shared" si="6"/>
        <v>0.15143337801915263</v>
      </c>
      <c r="N55" s="22">
        <v>732926.23316912958</v>
      </c>
      <c r="O55" s="25">
        <v>806775</v>
      </c>
      <c r="P55" s="2">
        <v>23618</v>
      </c>
      <c r="Q55" s="26">
        <v>21489</v>
      </c>
      <c r="R55" s="49">
        <f t="shared" si="7"/>
        <v>31032.527443861869</v>
      </c>
      <c r="S55" s="27">
        <f t="shared" si="8"/>
        <v>37543.626971939135</v>
      </c>
      <c r="V55" s="1"/>
    </row>
    <row r="56" spans="1:22" x14ac:dyDescent="0.25">
      <c r="A56" s="57"/>
      <c r="B56" s="22">
        <v>53874.565517241375</v>
      </c>
      <c r="C56" s="23">
        <f t="shared" si="0"/>
        <v>4.8499234668672765E-3</v>
      </c>
      <c r="D56" s="24">
        <v>46949</v>
      </c>
      <c r="E56" s="23">
        <f t="shared" si="1"/>
        <v>3.9975389280884049E-3</v>
      </c>
      <c r="F56" s="2">
        <v>6243</v>
      </c>
      <c r="G56" s="23">
        <f t="shared" si="9"/>
        <v>7.9566164943986342E-2</v>
      </c>
      <c r="H56" s="2">
        <v>5848</v>
      </c>
      <c r="I56" s="23">
        <f t="shared" si="2"/>
        <v>8.3837486022306965E-2</v>
      </c>
      <c r="J56" s="24">
        <f t="shared" si="3"/>
        <v>8629.5956298640667</v>
      </c>
      <c r="K56" s="23">
        <f t="shared" si="4"/>
        <v>6.0954596344835341E-2</v>
      </c>
      <c r="L56" s="24">
        <f t="shared" si="5"/>
        <v>8028.2147742818061</v>
      </c>
      <c r="M56" s="23">
        <f t="shared" si="6"/>
        <v>4.7681999040676923E-2</v>
      </c>
      <c r="N56" s="22">
        <v>11108333.128407223</v>
      </c>
      <c r="O56" s="25">
        <v>11744476</v>
      </c>
      <c r="P56" s="2">
        <v>78463</v>
      </c>
      <c r="Q56" s="26">
        <v>69754</v>
      </c>
      <c r="R56" s="49">
        <f t="shared" si="7"/>
        <v>141574.15760813662</v>
      </c>
      <c r="S56" s="27">
        <f t="shared" si="8"/>
        <v>168369.92860624479</v>
      </c>
      <c r="V56" s="1"/>
    </row>
    <row r="57" spans="1:22" ht="15.75" thickBot="1" x14ac:dyDescent="0.3">
      <c r="A57" s="59"/>
      <c r="B57" s="34">
        <v>3747.2249589490966</v>
      </c>
      <c r="C57" s="35">
        <f t="shared" si="0"/>
        <v>2.6133119084952076E-3</v>
      </c>
      <c r="D57" s="36">
        <v>3018</v>
      </c>
      <c r="E57" s="35">
        <f t="shared" si="1"/>
        <v>1.7864161343328108E-3</v>
      </c>
      <c r="F57" s="37">
        <v>645</v>
      </c>
      <c r="G57" s="35">
        <f t="shared" si="9"/>
        <v>5.8270846508266326E-2</v>
      </c>
      <c r="H57" s="37">
        <v>693</v>
      </c>
      <c r="I57" s="35">
        <f t="shared" si="2"/>
        <v>5.9049079754601226E-2</v>
      </c>
      <c r="J57" s="36">
        <f t="shared" si="3"/>
        <v>5809.6510991458863</v>
      </c>
      <c r="K57" s="35">
        <f t="shared" si="4"/>
        <v>4.4847673666873568E-2</v>
      </c>
      <c r="L57" s="36">
        <f t="shared" si="5"/>
        <v>4354.9783549783551</v>
      </c>
      <c r="M57" s="35">
        <f t="shared" si="6"/>
        <v>3.025307323597384E-2</v>
      </c>
      <c r="N57" s="34">
        <v>1433898.857142857</v>
      </c>
      <c r="O57" s="38">
        <v>1689416</v>
      </c>
      <c r="P57" s="37">
        <v>11069</v>
      </c>
      <c r="Q57" s="39">
        <v>11736</v>
      </c>
      <c r="R57" s="50">
        <f t="shared" si="7"/>
        <v>129541.86079527122</v>
      </c>
      <c r="S57" s="40">
        <f t="shared" si="8"/>
        <v>143951.60190865712</v>
      </c>
      <c r="V57" s="1"/>
    </row>
    <row r="58" spans="1:22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22" x14ac:dyDescent="0.25">
      <c r="N59" t="s">
        <v>2</v>
      </c>
    </row>
    <row r="60" spans="1:22" x14ac:dyDescent="0.25">
      <c r="N60" t="s">
        <v>12</v>
      </c>
    </row>
  </sheetData>
  <mergeCells count="14">
    <mergeCell ref="B3:M3"/>
    <mergeCell ref="N3:S3"/>
    <mergeCell ref="B4:E4"/>
    <mergeCell ref="F4:I4"/>
    <mergeCell ref="J4:M4"/>
    <mergeCell ref="N4:O5"/>
    <mergeCell ref="P4:Q5"/>
    <mergeCell ref="R4:S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scale="80" fitToWidth="2" fitToHeight="4" orientation="landscape" r:id="rId1"/>
  <headerFooter>
    <oddFooter>Page &amp;P of &amp;N</oddFooter>
  </headerFooter>
  <rowBreaks count="1" manualBreakCount="1">
    <brk id="32" max="16383" man="1"/>
  </rowBreaks>
  <colBreaks count="1" manualBreakCount="1">
    <brk id="13" max="1048575" man="1"/>
  </colBreaks>
  <ignoredErrors>
    <ignoredError sqref="K7:K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5"/>
  <sheetViews>
    <sheetView zoomScale="90" zoomScaleNormal="90" workbookViewId="0">
      <selection activeCell="E3" sqref="E3"/>
    </sheetView>
  </sheetViews>
  <sheetFormatPr defaultRowHeight="15" x14ac:dyDescent="0.25"/>
  <cols>
    <col min="4" max="4" width="10" bestFit="1" customWidth="1"/>
    <col min="5" max="10" width="10" customWidth="1"/>
    <col min="11" max="11" width="7.42578125" customWidth="1"/>
    <col min="12" max="12" width="3.42578125" customWidth="1"/>
    <col min="19" max="19" width="2.28515625" customWidth="1"/>
    <col min="26" max="26" width="12.5703125" customWidth="1"/>
    <col min="27" max="27" width="10.7109375" customWidth="1"/>
  </cols>
  <sheetData>
    <row r="1" spans="1:29" x14ac:dyDescent="0.25">
      <c r="E1">
        <v>1.0922741035200099</v>
      </c>
    </row>
    <row r="2" spans="1:29" x14ac:dyDescent="0.25">
      <c r="A2" t="s">
        <v>45</v>
      </c>
      <c r="B2" t="s">
        <v>46</v>
      </c>
      <c r="C2" t="s">
        <v>47</v>
      </c>
      <c r="D2">
        <v>2012</v>
      </c>
      <c r="M2" t="s">
        <v>48</v>
      </c>
      <c r="N2" t="s">
        <v>49</v>
      </c>
      <c r="O2" t="s">
        <v>8</v>
      </c>
      <c r="Q2" t="s">
        <v>96</v>
      </c>
      <c r="R2" t="s">
        <v>96</v>
      </c>
    </row>
    <row r="3" spans="1:29" x14ac:dyDescent="0.25">
      <c r="A3">
        <v>1</v>
      </c>
      <c r="B3">
        <v>24</v>
      </c>
      <c r="C3" t="s">
        <v>14</v>
      </c>
      <c r="D3" s="70">
        <v>21220000</v>
      </c>
      <c r="E3" s="70">
        <f>D3*$E$1</f>
        <v>23178056.47669461</v>
      </c>
      <c r="F3">
        <v>75</v>
      </c>
      <c r="G3">
        <v>528</v>
      </c>
      <c r="H3">
        <v>64637</v>
      </c>
      <c r="I3">
        <v>107971</v>
      </c>
      <c r="K3" s="71">
        <f t="shared" ref="K3:K44" si="0">IF(OR(D3=" (D)",D3=""),D3,D3/$D$3)</f>
        <v>1</v>
      </c>
      <c r="M3" t="s">
        <v>50</v>
      </c>
      <c r="N3">
        <v>1</v>
      </c>
      <c r="O3">
        <f>IF(ISNA(VLOOKUP($M3,$X$3:$AA$25,3,FALSE)),0,(VLOOKUP($M3,$X$3:$AA$25,3,FALSE)))</f>
        <v>44000</v>
      </c>
      <c r="P3">
        <f>IF(ISNA(VLOOKUP($M3,$X$3:$AA$25,4,FALSE)),0,(VLOOKUP($M3,$X$3:$AA$25,4,FALSE)))</f>
        <v>198</v>
      </c>
      <c r="Q3">
        <f t="shared" ref="Q3:R25" si="1">IF(O3=" (D)",O3,O3/1000)</f>
        <v>44</v>
      </c>
      <c r="R3">
        <f t="shared" si="1"/>
        <v>0.19800000000000001</v>
      </c>
      <c r="T3" t="s">
        <v>63</v>
      </c>
      <c r="U3">
        <v>19</v>
      </c>
      <c r="V3">
        <f t="shared" ref="V3:V25" si="2">IF(ISNA(VLOOKUP(T3,$X$3:$Z$25,3,FALSE)),0,(VLOOKUP(T3,$X$3:$Z$25,3,FALSE)))</f>
        <v>247000</v>
      </c>
      <c r="W3">
        <f>IF(ISNA(VLOOKUP(T3,$X$3:$AA$25,4,FALSE)),0,(VLOOKUP(T3,$X$3:$AA$25,4,FALSE)))</f>
        <v>149</v>
      </c>
      <c r="X3" t="s">
        <v>63</v>
      </c>
      <c r="Z3" s="1">
        <v>247000</v>
      </c>
      <c r="AA3" s="1">
        <v>149</v>
      </c>
      <c r="AC3" t="str">
        <f>TRIM(X3)</f>
        <v>DORCHESTER</v>
      </c>
    </row>
    <row r="4" spans="1:29" x14ac:dyDescent="0.25">
      <c r="A4">
        <v>2</v>
      </c>
      <c r="D4" s="70" t="s">
        <v>15</v>
      </c>
      <c r="E4" s="70"/>
      <c r="K4" s="71" t="str">
        <f t="shared" si="0"/>
        <v/>
      </c>
      <c r="M4" t="s">
        <v>51</v>
      </c>
      <c r="N4">
        <v>3</v>
      </c>
      <c r="O4">
        <f t="shared" ref="O4:O25" si="3">IF(ISNA(VLOOKUP(M4,$X$3:$Z$25,3,FALSE)),0,(VLOOKUP(M4,$X$3:$Z$25,3,FALSE)))</f>
        <v>698000</v>
      </c>
      <c r="P4">
        <f t="shared" ref="P4:P25" si="4">IF(ISNA(VLOOKUP($M4,$X$3:$AA$25,4,FALSE)),0,(VLOOKUP($M4,$X$3:$AA$25,4,FALSE)))</f>
        <v>259</v>
      </c>
      <c r="Q4">
        <f t="shared" si="1"/>
        <v>698</v>
      </c>
      <c r="R4">
        <f t="shared" si="1"/>
        <v>0.25900000000000001</v>
      </c>
      <c r="T4" t="s">
        <v>76</v>
      </c>
      <c r="U4">
        <v>39</v>
      </c>
      <c r="V4">
        <f t="shared" si="2"/>
        <v>27000</v>
      </c>
      <c r="W4">
        <f t="shared" ref="W4:W25" si="5">IF(ISNA(VLOOKUP(T4,$X$3:$AA$25,4,FALSE)),0,(VLOOKUP(T4,$X$3:$AA$25,4,FALSE)))</f>
        <v>93</v>
      </c>
      <c r="X4" t="s">
        <v>76</v>
      </c>
      <c r="Z4" s="1">
        <v>27000</v>
      </c>
      <c r="AA4" s="1">
        <v>93</v>
      </c>
      <c r="AC4" t="str">
        <f t="shared" ref="AC4:AC15" si="6">TRIM(X4)</f>
        <v>SOMERSET</v>
      </c>
    </row>
    <row r="5" spans="1:29" x14ac:dyDescent="0.25">
      <c r="A5">
        <v>3</v>
      </c>
      <c r="C5" t="s">
        <v>16</v>
      </c>
      <c r="D5" s="70">
        <f t="shared" ref="D5:I5" si="7">SUM(D7:D12)</f>
        <v>5071000</v>
      </c>
      <c r="E5" s="70">
        <f t="shared" si="7"/>
        <v>5538921.9789499696</v>
      </c>
      <c r="F5">
        <f t="shared" si="7"/>
        <v>7</v>
      </c>
      <c r="G5">
        <f t="shared" si="7"/>
        <v>0</v>
      </c>
      <c r="H5">
        <f t="shared" si="7"/>
        <v>2105</v>
      </c>
      <c r="I5">
        <f t="shared" si="7"/>
        <v>2014</v>
      </c>
      <c r="K5" s="71">
        <f t="shared" si="0"/>
        <v>0.23897266729500471</v>
      </c>
      <c r="M5" t="s">
        <v>52</v>
      </c>
      <c r="N5">
        <v>5</v>
      </c>
      <c r="O5">
        <f t="shared" si="3"/>
        <v>1390000</v>
      </c>
      <c r="P5">
        <f t="shared" si="4"/>
        <v>435</v>
      </c>
      <c r="Q5">
        <f t="shared" si="1"/>
        <v>1390</v>
      </c>
      <c r="R5">
        <f t="shared" si="1"/>
        <v>0.435</v>
      </c>
      <c r="T5" t="s">
        <v>82</v>
      </c>
      <c r="U5">
        <v>45</v>
      </c>
      <c r="V5">
        <f t="shared" si="2"/>
        <v>594000</v>
      </c>
      <c r="W5">
        <f t="shared" si="5"/>
        <v>213</v>
      </c>
      <c r="X5" t="s">
        <v>82</v>
      </c>
      <c r="Z5" s="1">
        <v>594000</v>
      </c>
      <c r="AA5" s="1">
        <v>213</v>
      </c>
      <c r="AC5" t="str">
        <f t="shared" si="6"/>
        <v>WICOMICO</v>
      </c>
    </row>
    <row r="6" spans="1:29" x14ac:dyDescent="0.25">
      <c r="A6">
        <v>4</v>
      </c>
      <c r="D6" s="70" t="s">
        <v>15</v>
      </c>
      <c r="E6" s="70"/>
      <c r="K6" s="71" t="str">
        <f t="shared" si="0"/>
        <v/>
      </c>
      <c r="M6" t="s">
        <v>53</v>
      </c>
      <c r="N6">
        <v>9</v>
      </c>
      <c r="O6">
        <f t="shared" si="3"/>
        <v>239000</v>
      </c>
      <c r="P6">
        <f t="shared" si="4"/>
        <v>163</v>
      </c>
      <c r="Q6">
        <f t="shared" si="1"/>
        <v>239</v>
      </c>
      <c r="R6">
        <f t="shared" si="1"/>
        <v>0.16300000000000001</v>
      </c>
      <c r="T6" t="s">
        <v>83</v>
      </c>
      <c r="U6">
        <v>47</v>
      </c>
      <c r="V6">
        <f t="shared" si="2"/>
        <v>30000</v>
      </c>
      <c r="W6">
        <f t="shared" si="5"/>
        <v>147</v>
      </c>
      <c r="X6" t="s">
        <v>83</v>
      </c>
      <c r="Z6" s="1">
        <v>30000</v>
      </c>
      <c r="AA6" s="1">
        <v>147</v>
      </c>
      <c r="AC6" t="str">
        <f t="shared" si="6"/>
        <v>WORCESTER</v>
      </c>
    </row>
    <row r="7" spans="1:29" x14ac:dyDescent="0.25">
      <c r="A7">
        <v>5</v>
      </c>
      <c r="B7">
        <v>24003</v>
      </c>
      <c r="C7" t="s">
        <v>54</v>
      </c>
      <c r="D7" s="70">
        <v>698000</v>
      </c>
      <c r="E7" s="70">
        <f>D7*$E$1</f>
        <v>762407.32425696694</v>
      </c>
      <c r="F7">
        <v>3</v>
      </c>
      <c r="G7" t="s">
        <v>97</v>
      </c>
      <c r="H7">
        <v>211</v>
      </c>
      <c r="I7">
        <v>259</v>
      </c>
      <c r="K7" s="71">
        <f t="shared" si="0"/>
        <v>3.289349670122526E-2</v>
      </c>
      <c r="M7" t="s">
        <v>55</v>
      </c>
      <c r="N7">
        <v>11</v>
      </c>
      <c r="O7">
        <f t="shared" si="3"/>
        <v>2412000</v>
      </c>
      <c r="P7">
        <f t="shared" si="4"/>
        <v>214</v>
      </c>
      <c r="Q7">
        <f t="shared" si="1"/>
        <v>2412</v>
      </c>
      <c r="R7">
        <f t="shared" si="1"/>
        <v>0.214</v>
      </c>
      <c r="T7" t="s">
        <v>52</v>
      </c>
      <c r="U7">
        <v>5</v>
      </c>
      <c r="V7">
        <f t="shared" si="2"/>
        <v>1390000</v>
      </c>
      <c r="W7">
        <f t="shared" si="5"/>
        <v>435</v>
      </c>
      <c r="X7" t="s">
        <v>52</v>
      </c>
      <c r="Z7" s="1">
        <v>1390000</v>
      </c>
      <c r="AA7" s="1">
        <v>435</v>
      </c>
      <c r="AC7" t="str">
        <f t="shared" si="6"/>
        <v>BALTIMORE</v>
      </c>
    </row>
    <row r="8" spans="1:29" x14ac:dyDescent="0.25">
      <c r="A8">
        <v>6</v>
      </c>
      <c r="B8">
        <v>24005</v>
      </c>
      <c r="C8" t="s">
        <v>56</v>
      </c>
      <c r="D8" s="70">
        <v>1390000</v>
      </c>
      <c r="E8" s="70">
        <f>D8*$E$1</f>
        <v>1518261.0038928138</v>
      </c>
      <c r="F8">
        <v>0</v>
      </c>
      <c r="G8" t="s">
        <v>98</v>
      </c>
      <c r="H8">
        <v>466</v>
      </c>
      <c r="I8">
        <v>435</v>
      </c>
      <c r="K8" s="71">
        <f t="shared" si="0"/>
        <v>6.5504241281809608E-2</v>
      </c>
      <c r="M8" t="s">
        <v>57</v>
      </c>
      <c r="N8">
        <v>13</v>
      </c>
      <c r="O8">
        <f t="shared" si="3"/>
        <v>1561000</v>
      </c>
      <c r="P8">
        <f t="shared" si="4"/>
        <v>709</v>
      </c>
      <c r="Q8">
        <f t="shared" si="1"/>
        <v>1561</v>
      </c>
      <c r="R8">
        <f t="shared" si="1"/>
        <v>0.70899999999999996</v>
      </c>
      <c r="T8" t="s">
        <v>57</v>
      </c>
      <c r="U8">
        <v>13</v>
      </c>
      <c r="V8">
        <f t="shared" si="2"/>
        <v>1561000</v>
      </c>
      <c r="W8">
        <f t="shared" si="5"/>
        <v>709</v>
      </c>
      <c r="X8" t="s">
        <v>57</v>
      </c>
      <c r="Z8" s="1">
        <v>1561000</v>
      </c>
      <c r="AA8" s="1">
        <v>709</v>
      </c>
      <c r="AC8" t="str">
        <f t="shared" si="6"/>
        <v>CARROLL</v>
      </c>
    </row>
    <row r="9" spans="1:29" x14ac:dyDescent="0.25">
      <c r="A9">
        <v>7</v>
      </c>
      <c r="B9">
        <v>24013</v>
      </c>
      <c r="C9" t="s">
        <v>58</v>
      </c>
      <c r="D9" s="70">
        <v>1561000</v>
      </c>
      <c r="E9" s="70">
        <f>D9*$E$1</f>
        <v>1705039.8755947354</v>
      </c>
      <c r="F9">
        <v>1</v>
      </c>
      <c r="G9" t="s">
        <v>99</v>
      </c>
      <c r="H9">
        <v>718</v>
      </c>
      <c r="I9">
        <v>709</v>
      </c>
      <c r="K9" s="71">
        <f t="shared" si="0"/>
        <v>7.3562676720075396E-2</v>
      </c>
      <c r="M9" t="s">
        <v>59</v>
      </c>
      <c r="N9">
        <v>15</v>
      </c>
      <c r="O9">
        <f t="shared" si="3"/>
        <v>1264000</v>
      </c>
      <c r="P9">
        <f t="shared" si="4"/>
        <v>282</v>
      </c>
      <c r="Q9">
        <f t="shared" si="1"/>
        <v>1264</v>
      </c>
      <c r="R9">
        <f t="shared" si="1"/>
        <v>0.28199999999999997</v>
      </c>
      <c r="T9" t="s">
        <v>64</v>
      </c>
      <c r="U9">
        <v>21</v>
      </c>
      <c r="V9">
        <f t="shared" si="2"/>
        <v>2561000</v>
      </c>
      <c r="W9">
        <f t="shared" si="5"/>
        <v>836</v>
      </c>
      <c r="X9" t="s">
        <v>64</v>
      </c>
      <c r="Z9" s="1">
        <v>2561000</v>
      </c>
      <c r="AA9" s="1">
        <v>836</v>
      </c>
      <c r="AC9" t="str">
        <f t="shared" si="6"/>
        <v>FREDERICK</v>
      </c>
    </row>
    <row r="10" spans="1:29" x14ac:dyDescent="0.25">
      <c r="A10">
        <v>8</v>
      </c>
      <c r="B10">
        <v>24025</v>
      </c>
      <c r="C10" t="s">
        <v>60</v>
      </c>
      <c r="D10" s="70">
        <v>1172000</v>
      </c>
      <c r="E10" s="70">
        <f>D10*$E$1</f>
        <v>1280145.2493254517</v>
      </c>
      <c r="F10">
        <v>3</v>
      </c>
      <c r="G10" t="s">
        <v>100</v>
      </c>
      <c r="H10">
        <v>451</v>
      </c>
      <c r="I10">
        <v>397</v>
      </c>
      <c r="K10" s="71">
        <f t="shared" si="0"/>
        <v>5.5230914231856741E-2</v>
      </c>
      <c r="M10" t="s">
        <v>61</v>
      </c>
      <c r="N10">
        <v>17</v>
      </c>
      <c r="O10">
        <f t="shared" si="3"/>
        <v>349000</v>
      </c>
      <c r="P10">
        <f t="shared" si="4"/>
        <v>279</v>
      </c>
      <c r="Q10">
        <f t="shared" si="1"/>
        <v>349</v>
      </c>
      <c r="R10">
        <f t="shared" si="1"/>
        <v>0.27900000000000003</v>
      </c>
      <c r="T10" t="s">
        <v>66</v>
      </c>
      <c r="U10">
        <v>25</v>
      </c>
      <c r="V10">
        <f t="shared" si="2"/>
        <v>1172000</v>
      </c>
      <c r="W10">
        <f t="shared" si="5"/>
        <v>397</v>
      </c>
      <c r="X10" t="s">
        <v>66</v>
      </c>
      <c r="Z10" s="1">
        <v>1172000</v>
      </c>
      <c r="AA10" s="1">
        <v>397</v>
      </c>
      <c r="AC10" t="str">
        <f t="shared" si="6"/>
        <v>HARFORD</v>
      </c>
    </row>
    <row r="11" spans="1:29" x14ac:dyDescent="0.25">
      <c r="A11">
        <v>9</v>
      </c>
      <c r="B11">
        <v>24027</v>
      </c>
      <c r="C11" t="s">
        <v>62</v>
      </c>
      <c r="D11" s="70">
        <v>250000</v>
      </c>
      <c r="E11" s="70">
        <f>D11*$E$1</f>
        <v>273068.52588000247</v>
      </c>
      <c r="F11">
        <v>0</v>
      </c>
      <c r="G11" t="s">
        <v>101</v>
      </c>
      <c r="H11">
        <v>259</v>
      </c>
      <c r="I11">
        <v>214</v>
      </c>
      <c r="K11" s="71">
        <f t="shared" si="0"/>
        <v>1.17813383600377E-2</v>
      </c>
      <c r="M11" t="s">
        <v>63</v>
      </c>
      <c r="N11">
        <v>19</v>
      </c>
      <c r="O11">
        <f t="shared" si="3"/>
        <v>247000</v>
      </c>
      <c r="P11">
        <f t="shared" si="4"/>
        <v>149</v>
      </c>
      <c r="Q11">
        <f t="shared" si="1"/>
        <v>247</v>
      </c>
      <c r="R11">
        <f t="shared" si="1"/>
        <v>0.14899999999999999</v>
      </c>
      <c r="T11" t="s">
        <v>67</v>
      </c>
      <c r="U11">
        <v>27</v>
      </c>
      <c r="V11">
        <f t="shared" si="2"/>
        <v>250000</v>
      </c>
      <c r="W11">
        <f t="shared" si="5"/>
        <v>214</v>
      </c>
      <c r="X11" t="s">
        <v>67</v>
      </c>
      <c r="Z11" s="1">
        <v>250000</v>
      </c>
      <c r="AA11" s="1">
        <v>214</v>
      </c>
      <c r="AC11" t="str">
        <f t="shared" si="6"/>
        <v>HOWARD</v>
      </c>
    </row>
    <row r="12" spans="1:29" x14ac:dyDescent="0.25">
      <c r="A12">
        <v>10</v>
      </c>
      <c r="D12" s="70" t="s">
        <v>15</v>
      </c>
      <c r="E12" s="70"/>
      <c r="K12" s="71" t="str">
        <f t="shared" si="0"/>
        <v/>
      </c>
      <c r="M12" t="s">
        <v>64</v>
      </c>
      <c r="N12">
        <v>21</v>
      </c>
      <c r="O12">
        <f t="shared" si="3"/>
        <v>2561000</v>
      </c>
      <c r="P12">
        <f t="shared" si="4"/>
        <v>836</v>
      </c>
      <c r="Q12">
        <f t="shared" si="1"/>
        <v>2561</v>
      </c>
      <c r="R12">
        <f t="shared" si="1"/>
        <v>0.83599999999999997</v>
      </c>
      <c r="T12" t="s">
        <v>71</v>
      </c>
      <c r="U12">
        <v>31</v>
      </c>
      <c r="V12">
        <f t="shared" si="2"/>
        <v>3165000</v>
      </c>
      <c r="W12">
        <f t="shared" si="5"/>
        <v>362</v>
      </c>
      <c r="X12" t="s">
        <v>71</v>
      </c>
      <c r="Z12" s="1">
        <v>3165000</v>
      </c>
      <c r="AA12" s="1">
        <v>362</v>
      </c>
      <c r="AC12" t="str">
        <f t="shared" si="6"/>
        <v>MONTGOMERY</v>
      </c>
    </row>
    <row r="13" spans="1:29" x14ac:dyDescent="0.25">
      <c r="A13">
        <v>11</v>
      </c>
      <c r="C13" t="s">
        <v>22</v>
      </c>
      <c r="D13" s="70">
        <f t="shared" ref="D13:I13" si="8">SUM(D15:D17)</f>
        <v>6537000</v>
      </c>
      <c r="E13" s="70">
        <f t="shared" si="8"/>
        <v>7140195.8147103051</v>
      </c>
      <c r="F13">
        <f t="shared" si="8"/>
        <v>8</v>
      </c>
      <c r="G13">
        <f t="shared" si="8"/>
        <v>0</v>
      </c>
      <c r="H13">
        <f t="shared" si="8"/>
        <v>1563</v>
      </c>
      <c r="I13">
        <f t="shared" si="8"/>
        <v>1422</v>
      </c>
      <c r="K13" s="71">
        <f t="shared" si="0"/>
        <v>0.30805843543826578</v>
      </c>
      <c r="M13" t="s">
        <v>65</v>
      </c>
      <c r="N13">
        <v>23</v>
      </c>
      <c r="O13">
        <f t="shared" si="3"/>
        <v>366000</v>
      </c>
      <c r="P13">
        <f t="shared" si="4"/>
        <v>369</v>
      </c>
      <c r="Q13">
        <f t="shared" si="1"/>
        <v>366</v>
      </c>
      <c r="R13">
        <f t="shared" si="1"/>
        <v>0.36899999999999999</v>
      </c>
      <c r="T13" t="s">
        <v>80</v>
      </c>
      <c r="U13">
        <v>43</v>
      </c>
      <c r="V13">
        <f t="shared" si="2"/>
        <v>2678000</v>
      </c>
      <c r="W13">
        <f t="shared" si="5"/>
        <v>478</v>
      </c>
      <c r="X13" t="s">
        <v>80</v>
      </c>
      <c r="Z13" s="1">
        <v>2678000</v>
      </c>
      <c r="AA13" s="1">
        <v>478</v>
      </c>
      <c r="AC13" t="str">
        <f t="shared" si="6"/>
        <v>WASHINGTON</v>
      </c>
    </row>
    <row r="14" spans="1:29" x14ac:dyDescent="0.25">
      <c r="A14">
        <v>12</v>
      </c>
      <c r="D14" s="70" t="s">
        <v>15</v>
      </c>
      <c r="E14" s="70"/>
      <c r="K14" s="71" t="str">
        <f t="shared" si="0"/>
        <v/>
      </c>
      <c r="M14" t="s">
        <v>66</v>
      </c>
      <c r="N14">
        <v>25</v>
      </c>
      <c r="O14">
        <f t="shared" si="3"/>
        <v>1172000</v>
      </c>
      <c r="P14">
        <f t="shared" si="4"/>
        <v>397</v>
      </c>
      <c r="Q14">
        <f t="shared" si="1"/>
        <v>1172</v>
      </c>
      <c r="R14">
        <f t="shared" si="1"/>
        <v>0.39700000000000002</v>
      </c>
      <c r="T14" t="s">
        <v>51</v>
      </c>
      <c r="U14">
        <v>3</v>
      </c>
      <c r="V14">
        <f t="shared" si="2"/>
        <v>698000</v>
      </c>
      <c r="W14">
        <f t="shared" si="5"/>
        <v>259</v>
      </c>
      <c r="X14" t="s">
        <v>51</v>
      </c>
      <c r="Z14" s="1">
        <v>698000</v>
      </c>
      <c r="AA14" s="1">
        <v>259</v>
      </c>
      <c r="AC14" t="str">
        <f t="shared" si="6"/>
        <v>ANNE ARUNDEL</v>
      </c>
    </row>
    <row r="15" spans="1:29" x14ac:dyDescent="0.25">
      <c r="A15">
        <v>13</v>
      </c>
      <c r="B15">
        <v>24021</v>
      </c>
      <c r="C15" t="s">
        <v>68</v>
      </c>
      <c r="D15" s="70">
        <v>2561000</v>
      </c>
      <c r="E15" s="70">
        <f>D15*$E$1</f>
        <v>2797313.9791147453</v>
      </c>
      <c r="F15">
        <v>6</v>
      </c>
      <c r="G15" t="s">
        <v>102</v>
      </c>
      <c r="H15">
        <v>928</v>
      </c>
      <c r="I15">
        <v>836</v>
      </c>
      <c r="K15" s="71">
        <f t="shared" si="0"/>
        <v>0.1206880301602262</v>
      </c>
      <c r="M15" t="s">
        <v>67</v>
      </c>
      <c r="N15">
        <v>27</v>
      </c>
      <c r="O15">
        <f t="shared" si="3"/>
        <v>250000</v>
      </c>
      <c r="P15">
        <f t="shared" si="4"/>
        <v>214</v>
      </c>
      <c r="Q15">
        <f t="shared" si="1"/>
        <v>250</v>
      </c>
      <c r="R15">
        <f t="shared" si="1"/>
        <v>0.214</v>
      </c>
      <c r="T15" t="s">
        <v>53</v>
      </c>
      <c r="U15">
        <v>9</v>
      </c>
      <c r="V15">
        <f t="shared" si="2"/>
        <v>239000</v>
      </c>
      <c r="W15">
        <f t="shared" si="5"/>
        <v>163</v>
      </c>
      <c r="X15" t="s">
        <v>53</v>
      </c>
      <c r="Z15" s="1">
        <v>239000</v>
      </c>
      <c r="AA15" s="1">
        <v>163</v>
      </c>
      <c r="AC15" t="str">
        <f t="shared" si="6"/>
        <v>CALVERT</v>
      </c>
    </row>
    <row r="16" spans="1:29" x14ac:dyDescent="0.25">
      <c r="A16">
        <v>14</v>
      </c>
      <c r="B16">
        <v>24031</v>
      </c>
      <c r="C16" t="s">
        <v>70</v>
      </c>
      <c r="D16" s="70">
        <v>3165000</v>
      </c>
      <c r="E16" s="70">
        <f>D16*$E$1</f>
        <v>3457047.5376408314</v>
      </c>
      <c r="F16">
        <v>2</v>
      </c>
      <c r="G16" t="s">
        <v>103</v>
      </c>
      <c r="H16">
        <v>379</v>
      </c>
      <c r="I16">
        <v>362</v>
      </c>
      <c r="K16" s="71">
        <f t="shared" si="0"/>
        <v>0.14915174363807729</v>
      </c>
      <c r="M16" t="s">
        <v>69</v>
      </c>
      <c r="N16">
        <v>29</v>
      </c>
      <c r="O16">
        <f t="shared" si="3"/>
        <v>184000</v>
      </c>
      <c r="P16">
        <f t="shared" si="4"/>
        <v>137</v>
      </c>
      <c r="Q16">
        <f t="shared" si="1"/>
        <v>184</v>
      </c>
      <c r="R16">
        <f t="shared" si="1"/>
        <v>0.13700000000000001</v>
      </c>
      <c r="T16" t="s">
        <v>61</v>
      </c>
      <c r="U16">
        <v>17</v>
      </c>
      <c r="V16">
        <f t="shared" si="2"/>
        <v>349000</v>
      </c>
      <c r="W16">
        <f t="shared" si="5"/>
        <v>279</v>
      </c>
      <c r="X16" t="s">
        <v>61</v>
      </c>
      <c r="Z16" s="1">
        <v>349000</v>
      </c>
      <c r="AA16" s="1">
        <v>279</v>
      </c>
    </row>
    <row r="17" spans="1:27" x14ac:dyDescent="0.25">
      <c r="A17">
        <v>15</v>
      </c>
      <c r="B17">
        <v>24033</v>
      </c>
      <c r="C17" t="s">
        <v>72</v>
      </c>
      <c r="D17" s="70">
        <v>811000</v>
      </c>
      <c r="E17" s="70">
        <f>D17*$E$1</f>
        <v>885834.29795472801</v>
      </c>
      <c r="F17">
        <v>0</v>
      </c>
      <c r="G17" t="s">
        <v>104</v>
      </c>
      <c r="H17">
        <v>256</v>
      </c>
      <c r="I17">
        <v>224</v>
      </c>
      <c r="K17" s="71">
        <f t="shared" si="0"/>
        <v>3.8218661639962299E-2</v>
      </c>
      <c r="M17" t="s">
        <v>71</v>
      </c>
      <c r="N17">
        <v>31</v>
      </c>
      <c r="O17">
        <f t="shared" si="3"/>
        <v>3165000</v>
      </c>
      <c r="P17">
        <f t="shared" si="4"/>
        <v>362</v>
      </c>
      <c r="Q17">
        <f t="shared" si="1"/>
        <v>3165</v>
      </c>
      <c r="R17">
        <f t="shared" si="1"/>
        <v>0.36199999999999999</v>
      </c>
      <c r="T17" t="s">
        <v>73</v>
      </c>
      <c r="U17">
        <v>33</v>
      </c>
      <c r="V17">
        <f t="shared" si="2"/>
        <v>811000</v>
      </c>
      <c r="W17">
        <f t="shared" si="5"/>
        <v>224</v>
      </c>
      <c r="X17" t="s">
        <v>73</v>
      </c>
      <c r="Z17" s="1">
        <v>811000</v>
      </c>
      <c r="AA17" s="1">
        <v>224</v>
      </c>
    </row>
    <row r="18" spans="1:27" x14ac:dyDescent="0.25">
      <c r="A18">
        <v>16</v>
      </c>
      <c r="D18" s="70" t="s">
        <v>15</v>
      </c>
      <c r="E18" s="70"/>
      <c r="K18" s="71" t="str">
        <f t="shared" si="0"/>
        <v/>
      </c>
      <c r="M18" t="s">
        <v>73</v>
      </c>
      <c r="N18">
        <v>33</v>
      </c>
      <c r="O18">
        <f t="shared" si="3"/>
        <v>811000</v>
      </c>
      <c r="P18">
        <f t="shared" si="4"/>
        <v>224</v>
      </c>
      <c r="Q18">
        <f t="shared" si="1"/>
        <v>811</v>
      </c>
      <c r="R18">
        <f t="shared" si="1"/>
        <v>0.224</v>
      </c>
      <c r="T18" t="s">
        <v>75</v>
      </c>
      <c r="U18">
        <v>37</v>
      </c>
      <c r="V18">
        <f t="shared" si="2"/>
        <v>711000</v>
      </c>
      <c r="W18">
        <f t="shared" si="5"/>
        <v>398</v>
      </c>
      <c r="X18" t="s">
        <v>75</v>
      </c>
      <c r="Z18" s="1">
        <v>711000</v>
      </c>
      <c r="AA18" s="1">
        <v>398</v>
      </c>
    </row>
    <row r="19" spans="1:27" x14ac:dyDescent="0.25">
      <c r="A19">
        <v>17</v>
      </c>
      <c r="C19" t="s">
        <v>26</v>
      </c>
      <c r="D19" s="70">
        <f t="shared" ref="D19:I19" si="9">SUM(D21:D23)</f>
        <v>1299000</v>
      </c>
      <c r="E19" s="70">
        <f t="shared" si="9"/>
        <v>1418864.0604724931</v>
      </c>
      <c r="F19">
        <f t="shared" si="9"/>
        <v>39</v>
      </c>
      <c r="G19">
        <f t="shared" si="9"/>
        <v>0</v>
      </c>
      <c r="H19">
        <f t="shared" si="9"/>
        <v>829</v>
      </c>
      <c r="I19">
        <f t="shared" si="9"/>
        <v>840</v>
      </c>
      <c r="K19" s="71">
        <f t="shared" si="0"/>
        <v>6.1215834118755891E-2</v>
      </c>
      <c r="M19" t="s">
        <v>74</v>
      </c>
      <c r="N19">
        <v>35</v>
      </c>
      <c r="O19">
        <f t="shared" si="3"/>
        <v>361000</v>
      </c>
      <c r="P19">
        <f t="shared" si="4"/>
        <v>222</v>
      </c>
      <c r="Q19">
        <f t="shared" si="1"/>
        <v>361</v>
      </c>
      <c r="R19">
        <f t="shared" si="1"/>
        <v>0.222</v>
      </c>
      <c r="T19" t="s">
        <v>55</v>
      </c>
      <c r="U19">
        <v>11</v>
      </c>
      <c r="V19">
        <f t="shared" si="2"/>
        <v>2412000</v>
      </c>
      <c r="W19">
        <f t="shared" si="5"/>
        <v>214</v>
      </c>
      <c r="X19" t="s">
        <v>55</v>
      </c>
      <c r="Z19" s="1">
        <v>2412000</v>
      </c>
      <c r="AA19" s="1">
        <v>214</v>
      </c>
    </row>
    <row r="20" spans="1:27" x14ac:dyDescent="0.25">
      <c r="A20">
        <v>18</v>
      </c>
      <c r="D20" s="70" t="s">
        <v>15</v>
      </c>
      <c r="E20" s="70"/>
      <c r="K20" s="71" t="str">
        <f t="shared" si="0"/>
        <v/>
      </c>
      <c r="M20" t="s">
        <v>75</v>
      </c>
      <c r="N20">
        <v>37</v>
      </c>
      <c r="O20">
        <f t="shared" si="3"/>
        <v>711000</v>
      </c>
      <c r="P20">
        <f t="shared" si="4"/>
        <v>398</v>
      </c>
      <c r="Q20">
        <f t="shared" si="1"/>
        <v>711</v>
      </c>
      <c r="R20">
        <f t="shared" si="1"/>
        <v>0.39800000000000002</v>
      </c>
      <c r="T20" t="s">
        <v>59</v>
      </c>
      <c r="U20">
        <v>15</v>
      </c>
      <c r="V20">
        <f t="shared" si="2"/>
        <v>1264000</v>
      </c>
      <c r="W20">
        <f t="shared" si="5"/>
        <v>282</v>
      </c>
      <c r="X20" t="s">
        <v>59</v>
      </c>
      <c r="Z20" s="1">
        <v>1264000</v>
      </c>
      <c r="AA20" s="1">
        <v>282</v>
      </c>
    </row>
    <row r="21" spans="1:27" x14ac:dyDescent="0.25">
      <c r="A21">
        <v>19</v>
      </c>
      <c r="B21">
        <v>24009</v>
      </c>
      <c r="C21" t="s">
        <v>77</v>
      </c>
      <c r="D21" s="70">
        <v>239000</v>
      </c>
      <c r="E21" s="70">
        <f>D21*$E$1</f>
        <v>261053.51074128237</v>
      </c>
      <c r="F21">
        <v>1</v>
      </c>
      <c r="G21" t="s">
        <v>105</v>
      </c>
      <c r="H21">
        <v>186</v>
      </c>
      <c r="I21">
        <v>163</v>
      </c>
      <c r="K21" s="71">
        <f t="shared" si="0"/>
        <v>1.1262959472196042E-2</v>
      </c>
      <c r="M21" t="s">
        <v>76</v>
      </c>
      <c r="N21">
        <v>39</v>
      </c>
      <c r="O21">
        <f t="shared" si="3"/>
        <v>27000</v>
      </c>
      <c r="P21">
        <f t="shared" si="4"/>
        <v>93</v>
      </c>
      <c r="Q21">
        <f t="shared" si="1"/>
        <v>27</v>
      </c>
      <c r="R21">
        <f t="shared" si="1"/>
        <v>9.2999999999999999E-2</v>
      </c>
      <c r="T21" t="s">
        <v>69</v>
      </c>
      <c r="U21">
        <v>29</v>
      </c>
      <c r="V21">
        <f t="shared" si="2"/>
        <v>184000</v>
      </c>
      <c r="W21">
        <f t="shared" si="5"/>
        <v>137</v>
      </c>
      <c r="X21" t="s">
        <v>69</v>
      </c>
      <c r="Z21" s="1">
        <v>184000</v>
      </c>
      <c r="AA21" s="1">
        <v>137</v>
      </c>
    </row>
    <row r="22" spans="1:27" x14ac:dyDescent="0.25">
      <c r="A22">
        <v>20</v>
      </c>
      <c r="B22">
        <v>24017</v>
      </c>
      <c r="C22" t="s">
        <v>79</v>
      </c>
      <c r="D22" s="70">
        <v>349000</v>
      </c>
      <c r="E22" s="70">
        <f>D22*$E$1</f>
        <v>381203.66212848347</v>
      </c>
      <c r="F22">
        <v>28</v>
      </c>
      <c r="G22" t="s">
        <v>106</v>
      </c>
      <c r="H22">
        <v>277</v>
      </c>
      <c r="I22">
        <v>279</v>
      </c>
      <c r="K22" s="71">
        <f t="shared" si="0"/>
        <v>1.644674835061263E-2</v>
      </c>
      <c r="M22" t="s">
        <v>78</v>
      </c>
      <c r="N22">
        <v>41</v>
      </c>
      <c r="O22">
        <f t="shared" si="3"/>
        <v>106000</v>
      </c>
      <c r="P22">
        <f t="shared" si="4"/>
        <v>124</v>
      </c>
      <c r="Q22">
        <f t="shared" si="1"/>
        <v>106</v>
      </c>
      <c r="R22">
        <f t="shared" si="1"/>
        <v>0.124</v>
      </c>
      <c r="T22" t="s">
        <v>74</v>
      </c>
      <c r="U22">
        <v>35</v>
      </c>
      <c r="V22">
        <f t="shared" si="2"/>
        <v>361000</v>
      </c>
      <c r="W22">
        <f t="shared" si="5"/>
        <v>222</v>
      </c>
      <c r="X22" t="s">
        <v>74</v>
      </c>
      <c r="Z22" s="1">
        <v>361000</v>
      </c>
      <c r="AA22" s="1">
        <v>222</v>
      </c>
    </row>
    <row r="23" spans="1:27" x14ac:dyDescent="0.25">
      <c r="A23">
        <v>21</v>
      </c>
      <c r="B23">
        <v>24037</v>
      </c>
      <c r="C23" t="s">
        <v>81</v>
      </c>
      <c r="D23" s="70">
        <v>711000</v>
      </c>
      <c r="E23" s="70">
        <f>D23*$E$1</f>
        <v>776606.88760272705</v>
      </c>
      <c r="F23">
        <v>10</v>
      </c>
      <c r="G23" t="s">
        <v>107</v>
      </c>
      <c r="H23">
        <v>366</v>
      </c>
      <c r="I23">
        <v>398</v>
      </c>
      <c r="K23" s="71">
        <f t="shared" si="0"/>
        <v>3.3506126295947222E-2</v>
      </c>
      <c r="M23" t="s">
        <v>80</v>
      </c>
      <c r="N23">
        <v>43</v>
      </c>
      <c r="O23">
        <f t="shared" si="3"/>
        <v>2678000</v>
      </c>
      <c r="P23">
        <f t="shared" si="4"/>
        <v>478</v>
      </c>
      <c r="Q23">
        <f t="shared" si="1"/>
        <v>2678</v>
      </c>
      <c r="R23">
        <f t="shared" si="1"/>
        <v>0.47799999999999998</v>
      </c>
      <c r="T23" t="s">
        <v>78</v>
      </c>
      <c r="U23">
        <v>41</v>
      </c>
      <c r="V23">
        <f t="shared" si="2"/>
        <v>106000</v>
      </c>
      <c r="W23">
        <f t="shared" si="5"/>
        <v>124</v>
      </c>
      <c r="X23" t="s">
        <v>78</v>
      </c>
      <c r="Z23" s="1">
        <v>106000</v>
      </c>
      <c r="AA23" s="1">
        <v>124</v>
      </c>
    </row>
    <row r="24" spans="1:27" x14ac:dyDescent="0.25">
      <c r="A24">
        <v>22</v>
      </c>
      <c r="D24" s="70" t="s">
        <v>15</v>
      </c>
      <c r="E24" s="70"/>
      <c r="K24" s="71" t="str">
        <f t="shared" si="0"/>
        <v/>
      </c>
      <c r="M24" t="s">
        <v>82</v>
      </c>
      <c r="N24">
        <v>45</v>
      </c>
      <c r="O24">
        <f t="shared" si="3"/>
        <v>594000</v>
      </c>
      <c r="P24">
        <f t="shared" si="4"/>
        <v>213</v>
      </c>
      <c r="Q24">
        <f t="shared" si="1"/>
        <v>594</v>
      </c>
      <c r="R24">
        <f t="shared" si="1"/>
        <v>0.21299999999999999</v>
      </c>
      <c r="T24" t="s">
        <v>50</v>
      </c>
      <c r="U24">
        <v>1</v>
      </c>
      <c r="V24">
        <f t="shared" si="2"/>
        <v>44000</v>
      </c>
      <c r="W24">
        <f t="shared" si="5"/>
        <v>198</v>
      </c>
      <c r="X24" t="s">
        <v>50</v>
      </c>
      <c r="Z24" s="1">
        <v>44000</v>
      </c>
      <c r="AA24" s="1">
        <v>198</v>
      </c>
    </row>
    <row r="25" spans="1:27" x14ac:dyDescent="0.25">
      <c r="A25">
        <v>23</v>
      </c>
      <c r="C25" t="s">
        <v>30</v>
      </c>
      <c r="D25" s="70">
        <f t="shared" ref="D25:I25" si="10">SUM(D27:D29)</f>
        <v>3088000</v>
      </c>
      <c r="E25" s="70">
        <f t="shared" si="10"/>
        <v>3372942.4316697903</v>
      </c>
      <c r="F25">
        <f t="shared" si="10"/>
        <v>13</v>
      </c>
      <c r="G25">
        <f t="shared" si="10"/>
        <v>0</v>
      </c>
      <c r="H25">
        <f t="shared" si="10"/>
        <v>956</v>
      </c>
      <c r="I25">
        <f t="shared" si="10"/>
        <v>1045</v>
      </c>
      <c r="K25" s="71">
        <f t="shared" si="0"/>
        <v>0.14552309142318567</v>
      </c>
      <c r="M25" t="s">
        <v>83</v>
      </c>
      <c r="N25">
        <v>47</v>
      </c>
      <c r="O25">
        <f t="shared" si="3"/>
        <v>30000</v>
      </c>
      <c r="P25">
        <f t="shared" si="4"/>
        <v>147</v>
      </c>
      <c r="Q25">
        <f t="shared" si="1"/>
        <v>30</v>
      </c>
      <c r="R25">
        <f t="shared" si="1"/>
        <v>0.14699999999999999</v>
      </c>
      <c r="T25" t="s">
        <v>65</v>
      </c>
      <c r="U25">
        <v>23</v>
      </c>
      <c r="V25">
        <f t="shared" si="2"/>
        <v>366000</v>
      </c>
      <c r="W25">
        <f t="shared" si="5"/>
        <v>369</v>
      </c>
      <c r="X25" t="s">
        <v>65</v>
      </c>
      <c r="Z25" s="1">
        <v>366000</v>
      </c>
      <c r="AA25" s="1">
        <v>369</v>
      </c>
    </row>
    <row r="26" spans="1:27" x14ac:dyDescent="0.25">
      <c r="A26">
        <v>24</v>
      </c>
      <c r="D26" s="70" t="s">
        <v>15</v>
      </c>
      <c r="E26" s="70"/>
      <c r="K26" s="71" t="str">
        <f t="shared" si="0"/>
        <v/>
      </c>
      <c r="Z26">
        <v>64637</v>
      </c>
      <c r="AA26">
        <v>107971</v>
      </c>
    </row>
    <row r="27" spans="1:27" x14ac:dyDescent="0.25">
      <c r="A27">
        <v>25</v>
      </c>
      <c r="B27">
        <v>24001</v>
      </c>
      <c r="C27" t="s">
        <v>84</v>
      </c>
      <c r="D27" s="70">
        <v>44000</v>
      </c>
      <c r="E27" s="70">
        <f>D27*$E$1</f>
        <v>48060.060554880431</v>
      </c>
      <c r="F27">
        <v>1</v>
      </c>
      <c r="G27" t="s">
        <v>108</v>
      </c>
      <c r="H27">
        <v>180</v>
      </c>
      <c r="I27">
        <v>198</v>
      </c>
      <c r="K27" s="71">
        <f t="shared" si="0"/>
        <v>2.0735155513666352E-3</v>
      </c>
    </row>
    <row r="28" spans="1:27" x14ac:dyDescent="0.25">
      <c r="A28">
        <v>26</v>
      </c>
      <c r="B28">
        <v>24023</v>
      </c>
      <c r="C28" t="s">
        <v>85</v>
      </c>
      <c r="D28" s="70">
        <v>366000</v>
      </c>
      <c r="E28" s="70">
        <f>D28*$E$1</f>
        <v>399772.32188832358</v>
      </c>
      <c r="F28">
        <v>6</v>
      </c>
      <c r="G28" t="s">
        <v>109</v>
      </c>
      <c r="H28">
        <v>341</v>
      </c>
      <c r="I28">
        <v>369</v>
      </c>
      <c r="K28" s="71">
        <f t="shared" si="0"/>
        <v>1.7247879359095192E-2</v>
      </c>
    </row>
    <row r="29" spans="1:27" x14ac:dyDescent="0.25">
      <c r="A29">
        <v>27</v>
      </c>
      <c r="B29">
        <v>24043</v>
      </c>
      <c r="C29" t="s">
        <v>86</v>
      </c>
      <c r="D29" s="70">
        <v>2678000</v>
      </c>
      <c r="E29" s="70">
        <f>D29*$E$1</f>
        <v>2925110.0492265862</v>
      </c>
      <c r="F29">
        <v>6</v>
      </c>
      <c r="G29" t="s">
        <v>110</v>
      </c>
      <c r="H29">
        <v>435</v>
      </c>
      <c r="I29">
        <v>478</v>
      </c>
      <c r="K29" s="71">
        <f t="shared" si="0"/>
        <v>0.12620169651272384</v>
      </c>
    </row>
    <row r="30" spans="1:27" x14ac:dyDescent="0.25">
      <c r="A30">
        <v>28</v>
      </c>
      <c r="D30" s="70" t="s">
        <v>15</v>
      </c>
      <c r="E30" s="70"/>
      <c r="K30" s="71" t="str">
        <f t="shared" si="0"/>
        <v/>
      </c>
    </row>
    <row r="31" spans="1:27" x14ac:dyDescent="0.25">
      <c r="A31">
        <v>29</v>
      </c>
      <c r="C31" t="s">
        <v>33</v>
      </c>
      <c r="D31" s="70">
        <f t="shared" ref="D31:I31" si="11">SUM(D33:D37)</f>
        <v>4327000</v>
      </c>
      <c r="E31" s="70">
        <f t="shared" si="11"/>
        <v>4726270.0459310822</v>
      </c>
      <c r="F31">
        <f t="shared" si="11"/>
        <v>8</v>
      </c>
      <c r="G31">
        <f t="shared" si="11"/>
        <v>0</v>
      </c>
      <c r="H31">
        <f t="shared" si="11"/>
        <v>1110</v>
      </c>
      <c r="I31">
        <f t="shared" si="11"/>
        <v>979</v>
      </c>
      <c r="K31" s="71">
        <f t="shared" si="0"/>
        <v>0.20391140433553251</v>
      </c>
    </row>
    <row r="32" spans="1:27" x14ac:dyDescent="0.25">
      <c r="A32">
        <v>30</v>
      </c>
      <c r="D32" s="70" t="s">
        <v>15</v>
      </c>
      <c r="E32" s="70"/>
      <c r="K32" s="71" t="str">
        <f t="shared" si="0"/>
        <v/>
      </c>
    </row>
    <row r="33" spans="1:12" x14ac:dyDescent="0.25">
      <c r="A33">
        <v>31</v>
      </c>
      <c r="B33">
        <v>24011</v>
      </c>
      <c r="C33" t="s">
        <v>87</v>
      </c>
      <c r="D33" s="70">
        <v>2412000</v>
      </c>
      <c r="E33" s="70">
        <f>D33*$E$1</f>
        <v>2634565.1376902638</v>
      </c>
      <c r="F33">
        <v>0</v>
      </c>
      <c r="G33" t="s">
        <v>111</v>
      </c>
      <c r="H33">
        <v>246</v>
      </c>
      <c r="I33">
        <v>214</v>
      </c>
      <c r="K33" s="71">
        <f t="shared" si="0"/>
        <v>0.11366635249764373</v>
      </c>
    </row>
    <row r="34" spans="1:12" x14ac:dyDescent="0.25">
      <c r="A34">
        <v>32</v>
      </c>
      <c r="B34">
        <v>24015</v>
      </c>
      <c r="C34" t="s">
        <v>88</v>
      </c>
      <c r="D34" s="70">
        <v>1264000</v>
      </c>
      <c r="E34" s="70">
        <f>D34*$E$1</f>
        <v>1380634.4668492924</v>
      </c>
      <c r="F34">
        <v>6</v>
      </c>
      <c r="G34" t="s">
        <v>112</v>
      </c>
      <c r="H34">
        <v>350</v>
      </c>
      <c r="I34">
        <v>282</v>
      </c>
      <c r="K34" s="71">
        <f t="shared" si="0"/>
        <v>5.9566446748350613E-2</v>
      </c>
    </row>
    <row r="35" spans="1:12" x14ac:dyDescent="0.25">
      <c r="A35">
        <v>33</v>
      </c>
      <c r="B35">
        <v>24029</v>
      </c>
      <c r="C35" t="s">
        <v>89</v>
      </c>
      <c r="D35" s="70">
        <v>184000</v>
      </c>
      <c r="E35" s="70">
        <f>D35*$E$1</f>
        <v>200978.43504768182</v>
      </c>
      <c r="F35">
        <v>1</v>
      </c>
      <c r="H35">
        <v>170</v>
      </c>
      <c r="I35">
        <v>137</v>
      </c>
      <c r="K35" s="71">
        <f t="shared" si="0"/>
        <v>8.6710650329877466E-3</v>
      </c>
    </row>
    <row r="36" spans="1:12" x14ac:dyDescent="0.25">
      <c r="A36">
        <v>34</v>
      </c>
      <c r="B36">
        <v>24035</v>
      </c>
      <c r="C36" t="s">
        <v>90</v>
      </c>
      <c r="D36" s="70">
        <v>361000</v>
      </c>
      <c r="E36" s="70">
        <f>D36*$E$1</f>
        <v>394310.95137072355</v>
      </c>
      <c r="F36">
        <v>0</v>
      </c>
      <c r="G36" t="s">
        <v>113</v>
      </c>
      <c r="H36">
        <v>215</v>
      </c>
      <c r="I36">
        <v>222</v>
      </c>
      <c r="K36" s="71">
        <f t="shared" si="0"/>
        <v>1.7012252591894438E-2</v>
      </c>
    </row>
    <row r="37" spans="1:12" x14ac:dyDescent="0.25">
      <c r="A37">
        <v>35</v>
      </c>
      <c r="B37">
        <v>24041</v>
      </c>
      <c r="C37" t="s">
        <v>91</v>
      </c>
      <c r="D37" s="70">
        <v>106000</v>
      </c>
      <c r="E37" s="70">
        <f>D37*$E$1</f>
        <v>115781.05497312105</v>
      </c>
      <c r="F37">
        <v>1</v>
      </c>
      <c r="G37" t="s">
        <v>114</v>
      </c>
      <c r="H37">
        <v>129</v>
      </c>
      <c r="I37">
        <v>124</v>
      </c>
      <c r="K37" s="71">
        <f t="shared" si="0"/>
        <v>4.9952874646559849E-3</v>
      </c>
    </row>
    <row r="38" spans="1:12" x14ac:dyDescent="0.25">
      <c r="A38">
        <v>36</v>
      </c>
      <c r="D38" s="70" t="s">
        <v>15</v>
      </c>
      <c r="E38" s="70"/>
      <c r="K38" s="71" t="str">
        <f t="shared" si="0"/>
        <v/>
      </c>
    </row>
    <row r="39" spans="1:12" x14ac:dyDescent="0.25">
      <c r="A39">
        <v>37</v>
      </c>
      <c r="C39" t="s">
        <v>39</v>
      </c>
      <c r="D39" s="70">
        <f t="shared" ref="D39:I39" si="12">SUM(D41:D44)</f>
        <v>898000</v>
      </c>
      <c r="E39" s="70">
        <f t="shared" si="12"/>
        <v>980862.14496096887</v>
      </c>
      <c r="F39">
        <f t="shared" si="12"/>
        <v>0</v>
      </c>
      <c r="G39">
        <f t="shared" si="12"/>
        <v>0</v>
      </c>
      <c r="H39">
        <f t="shared" si="12"/>
        <v>546</v>
      </c>
      <c r="I39">
        <f t="shared" si="12"/>
        <v>602</v>
      </c>
      <c r="K39" s="71">
        <f t="shared" si="0"/>
        <v>4.2318567389255421E-2</v>
      </c>
    </row>
    <row r="40" spans="1:12" x14ac:dyDescent="0.25">
      <c r="A40">
        <v>38</v>
      </c>
      <c r="D40" s="70" t="s">
        <v>15</v>
      </c>
      <c r="E40" s="70"/>
      <c r="K40" s="71" t="str">
        <f t="shared" si="0"/>
        <v/>
      </c>
    </row>
    <row r="41" spans="1:12" x14ac:dyDescent="0.25">
      <c r="A41">
        <v>39</v>
      </c>
      <c r="B41">
        <v>24019</v>
      </c>
      <c r="C41" t="s">
        <v>92</v>
      </c>
      <c r="D41" s="70">
        <v>247000</v>
      </c>
      <c r="E41" s="70">
        <f>D41*$E$1</f>
        <v>269791.70356944244</v>
      </c>
      <c r="F41">
        <v>0</v>
      </c>
      <c r="G41" t="s">
        <v>115</v>
      </c>
      <c r="H41">
        <v>139</v>
      </c>
      <c r="I41">
        <v>149</v>
      </c>
      <c r="K41" s="71">
        <f t="shared" si="0"/>
        <v>1.1639962299717248E-2</v>
      </c>
    </row>
    <row r="42" spans="1:12" x14ac:dyDescent="0.25">
      <c r="A42">
        <v>40</v>
      </c>
      <c r="B42">
        <v>24039</v>
      </c>
      <c r="C42" t="s">
        <v>93</v>
      </c>
      <c r="D42" s="70">
        <v>27000</v>
      </c>
      <c r="E42" s="70">
        <f>D42*$E$1</f>
        <v>29491.400795040267</v>
      </c>
      <c r="F42">
        <v>0</v>
      </c>
      <c r="G42" t="s">
        <v>116</v>
      </c>
      <c r="H42">
        <v>104</v>
      </c>
      <c r="I42">
        <v>93</v>
      </c>
      <c r="K42" s="71">
        <f t="shared" si="0"/>
        <v>1.2723845428840716E-3</v>
      </c>
    </row>
    <row r="43" spans="1:12" x14ac:dyDescent="0.25">
      <c r="A43">
        <v>41</v>
      </c>
      <c r="B43">
        <v>24045</v>
      </c>
      <c r="C43" t="s">
        <v>94</v>
      </c>
      <c r="D43" s="70">
        <v>594000</v>
      </c>
      <c r="E43" s="70">
        <f>D43*$E$1</f>
        <v>648810.81749088585</v>
      </c>
      <c r="F43">
        <v>0</v>
      </c>
      <c r="G43" t="s">
        <v>117</v>
      </c>
      <c r="H43">
        <v>199</v>
      </c>
      <c r="I43">
        <v>213</v>
      </c>
      <c r="K43" s="71">
        <f t="shared" si="0"/>
        <v>2.7992459943449576E-2</v>
      </c>
    </row>
    <row r="44" spans="1:12" x14ac:dyDescent="0.25">
      <c r="A44">
        <v>42</v>
      </c>
      <c r="B44">
        <v>24047</v>
      </c>
      <c r="C44" t="s">
        <v>95</v>
      </c>
      <c r="D44" s="70">
        <v>30000</v>
      </c>
      <c r="E44" s="70">
        <f>D44*$E$1</f>
        <v>32768.223105600293</v>
      </c>
      <c r="F44">
        <v>0</v>
      </c>
      <c r="G44" t="s">
        <v>118</v>
      </c>
      <c r="H44">
        <v>104</v>
      </c>
      <c r="I44">
        <v>147</v>
      </c>
      <c r="K44" s="71">
        <f t="shared" si="0"/>
        <v>1.4137606032045241E-3</v>
      </c>
    </row>
    <row r="45" spans="1:12" x14ac:dyDescent="0.25">
      <c r="K45" s="71"/>
    </row>
    <row r="48" spans="1:12" x14ac:dyDescent="0.25">
      <c r="B48">
        <v>618000</v>
      </c>
      <c r="C48">
        <v>1296000</v>
      </c>
      <c r="D48" s="72">
        <v>3408</v>
      </c>
      <c r="E48" s="72"/>
      <c r="F48" s="72"/>
      <c r="G48" s="72"/>
      <c r="H48" s="72"/>
      <c r="I48" s="72"/>
      <c r="J48" s="72"/>
      <c r="K48" s="72"/>
      <c r="L48" s="72">
        <f>L50*B51</f>
        <v>3409.005714285714</v>
      </c>
    </row>
    <row r="49" spans="2:12" x14ac:dyDescent="0.25">
      <c r="B49">
        <v>525000</v>
      </c>
      <c r="C49">
        <v>1101000</v>
      </c>
      <c r="D49" s="72">
        <v>1101</v>
      </c>
      <c r="E49" s="72"/>
      <c r="F49" s="72"/>
      <c r="G49" s="72"/>
      <c r="H49" s="72"/>
      <c r="I49" s="72"/>
      <c r="J49" s="72"/>
      <c r="K49" s="72"/>
      <c r="L49" s="72"/>
    </row>
    <row r="50" spans="2:12" x14ac:dyDescent="0.25">
      <c r="B50">
        <f>B49/B48</f>
        <v>0.84951456310679607</v>
      </c>
      <c r="C50">
        <f>C48/B51</f>
        <v>1100970.8737864078</v>
      </c>
      <c r="D50" s="72">
        <f>D48/B51</f>
        <v>2895.1456310679614</v>
      </c>
      <c r="E50" s="72"/>
      <c r="F50" s="72"/>
      <c r="G50" s="72"/>
      <c r="H50" s="72"/>
      <c r="I50" s="72"/>
      <c r="J50" s="72"/>
      <c r="K50" s="72"/>
      <c r="L50" s="72">
        <v>2896</v>
      </c>
    </row>
    <row r="51" spans="2:12" x14ac:dyDescent="0.25">
      <c r="B51">
        <f>B48/B49</f>
        <v>1.177142857142857</v>
      </c>
    </row>
    <row r="52" spans="2:12" x14ac:dyDescent="0.25">
      <c r="C52">
        <f>564410</f>
        <v>564410</v>
      </c>
    </row>
    <row r="53" spans="2:12" x14ac:dyDescent="0.25">
      <c r="B53">
        <v>2000</v>
      </c>
      <c r="C53">
        <v>83.131</v>
      </c>
    </row>
    <row r="54" spans="2:12" x14ac:dyDescent="0.25">
      <c r="B54">
        <v>2007</v>
      </c>
      <c r="C54">
        <v>97.102000000000004</v>
      </c>
      <c r="D54">
        <f>100*C53/C54</f>
        <v>85.612036827253817</v>
      </c>
    </row>
    <row r="55" spans="2:12" x14ac:dyDescent="0.25">
      <c r="B55">
        <v>2009</v>
      </c>
      <c r="C55">
        <v>100</v>
      </c>
    </row>
  </sheetData>
  <autoFilter ref="A2:K45" xr:uid="{00000000-0009-0000-0000-000004000000}">
    <sortState xmlns:xlrd2="http://schemas.microsoft.com/office/spreadsheetml/2017/richdata2" ref="A3:K45">
      <sortCondition ref="A2:A4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70359A-5D9D-47C6-8618-86F46BC2E2B0}"/>
</file>

<file path=customXml/itemProps2.xml><?xml version="1.0" encoding="utf-8"?>
<ds:datastoreItem xmlns:ds="http://schemas.openxmlformats.org/officeDocument/2006/customXml" ds:itemID="{9C188343-2053-413B-B30A-F76D6D9B1D49}"/>
</file>

<file path=customXml/itemProps3.xml><?xml version="1.0" encoding="utf-8"?>
<ds:datastoreItem xmlns:ds="http://schemas.openxmlformats.org/officeDocument/2006/customXml" ds:itemID="{8643D10D-EC9B-46EB-A0C3-84189495D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4Sales</vt:lpstr>
      <vt:lpstr>Sheet1</vt:lpstr>
      <vt:lpstr>Sheet2</vt:lpstr>
      <vt:lpstr>Sheet3</vt:lpstr>
      <vt:lpstr>Sort</vt:lpstr>
      <vt:lpstr>'Table 4Sales'!Print_Area</vt:lpstr>
      <vt:lpstr>Sheet1!Print_Titles</vt:lpstr>
      <vt:lpstr>'Table 4Sales'!Print_Titles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Windows User</cp:lastModifiedBy>
  <cp:lastPrinted>2016-04-14T18:57:38Z</cp:lastPrinted>
  <dcterms:created xsi:type="dcterms:W3CDTF">2015-02-26T14:41:22Z</dcterms:created>
  <dcterms:modified xsi:type="dcterms:W3CDTF">2019-12-19T19:29:34Z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100</vt:r8>
  </property>
</Properties>
</file>